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My Drive\template ภาระงาน_2560\25-7-60\"/>
    </mc:Choice>
  </mc:AlternateContent>
  <bookViews>
    <workbookView xWindow="0" yWindow="0" windowWidth="20490" windowHeight="7755"/>
  </bookViews>
  <sheets>
    <sheet name="all" sheetId="14" r:id="rId1"/>
    <sheet name="1.1-1.3" sheetId="16" state="hidden" r:id="rId2"/>
    <sheet name="1.1-1.3_1" sheetId="15" r:id="rId3"/>
    <sheet name="1.1-1.3_2" sheetId="13" r:id="rId4"/>
    <sheet name="1.1-1.3_2 (2)" sheetId="18" state="hidden" r:id="rId5"/>
    <sheet name="1.1-1.3_3" sheetId="17" r:id="rId6"/>
    <sheet name="1.4-1.6" sheetId="12" r:id="rId7"/>
    <sheet name="1.7" sheetId="11" r:id="rId8"/>
    <sheet name="1.8" sheetId="10" r:id="rId9"/>
    <sheet name="1.9" sheetId="9" r:id="rId10"/>
    <sheet name="2.1-2.2" sheetId="1" r:id="rId11"/>
    <sheet name="3.1-3.7" sheetId="8" r:id="rId12"/>
    <sheet name="4.1" sheetId="7" r:id="rId13"/>
    <sheet name="5.1" sheetId="2" r:id="rId14"/>
    <sheet name="5.2" sheetId="4" r:id="rId15"/>
    <sheet name="5.3" sheetId="6" r:id="rId16"/>
  </sheets>
  <definedNames>
    <definedName name="_xlnm.Print_Area" localSheetId="1">'1.1-1.3'!$A$1:$AL$67</definedName>
    <definedName name="_xlnm.Print_Area" localSheetId="2">'1.1-1.3_1'!$A$1:$Q$52</definedName>
    <definedName name="_xlnm.Print_Area" localSheetId="3">'1.1-1.3_2'!$A$1:$R$31</definedName>
    <definedName name="_xlnm.Print_Area" localSheetId="4">'1.1-1.3_2 (2)'!$A$1:$AN$18</definedName>
    <definedName name="_xlnm.Print_Area" localSheetId="5">'1.1-1.3_3'!$A$1:$P$24</definedName>
    <definedName name="_xlnm.Print_Area" localSheetId="6">'1.4-1.6'!$A$1:$K$62</definedName>
    <definedName name="_xlnm.Print_Area" localSheetId="7">'1.7'!$A$1:$K$47</definedName>
    <definedName name="_xlnm.Print_Area" localSheetId="8">'1.8'!$A$1:$H$26</definedName>
    <definedName name="_xlnm.Print_Area" localSheetId="9">'1.9'!$A$1:$I$33</definedName>
    <definedName name="_xlnm.Print_Area" localSheetId="10">'2.1-2.2'!$A$1:$K$168</definedName>
    <definedName name="_xlnm.Print_Area" localSheetId="11">'3.1-3.7'!$A$1:$G$243</definedName>
    <definedName name="_xlnm.Print_Area" localSheetId="12">'4.1'!$A$1:$F$67</definedName>
    <definedName name="_xlnm.Print_Area" localSheetId="13">'5.1'!$A$1:$D$33</definedName>
    <definedName name="_xlnm.Print_Area" localSheetId="14">'5.2'!$A$1:$E$48</definedName>
    <definedName name="_xlnm.Print_Area" localSheetId="15">'5.3'!$A$1:$D$79</definedName>
    <definedName name="_xlnm.Print_Area" localSheetId="0">all!$A$1:$N$37</definedName>
    <definedName name="_xlnm.Print_Titles" localSheetId="6">'1.4-1.6'!$2:$3</definedName>
    <definedName name="_xlnm.Print_Titles" localSheetId="7">'1.7'!$2:$3</definedName>
    <definedName name="_xlnm.Print_Titles" localSheetId="12">'4.1'!$1:$3</definedName>
    <definedName name="_xlnm.Print_Titles" localSheetId="13">'5.1'!$3:$4</definedName>
    <definedName name="_xlnm.Print_Titles" localSheetId="14">'5.2'!$3:$4</definedName>
    <definedName name="_xlnm.Print_Titles" localSheetId="15">'5.3'!$3:$4</definedName>
    <definedName name="s" localSheetId="1">Table1[ประเภททุน]</definedName>
    <definedName name="s" localSheetId="2">Table1[ประเภททุน]</definedName>
    <definedName name="s" localSheetId="4">Table1[ประเภททุน]</definedName>
    <definedName name="s" localSheetId="5">Table1[ประเภททุน]</definedName>
    <definedName name="s" localSheetId="6">Table1[ประเภททุน]</definedName>
    <definedName name="s" localSheetId="8">Table1[ประเภททุน]</definedName>
    <definedName name="s" localSheetId="9">Table1[ประเภททุน]</definedName>
    <definedName name="s" localSheetId="11">Table1[ประเภททุน]</definedName>
    <definedName name="s" localSheetId="12">Table1[ประเภททุน]</definedName>
    <definedName name="s">Table1[ประเภททุน]</definedName>
    <definedName name="กข" localSheetId="4">'1.1-1.3_2 (2)'!$H$19:$H$20</definedName>
    <definedName name="กข" localSheetId="5">'1.1-1.3_3'!$H$27:$H$28</definedName>
    <definedName name="กข">'1.1-1.3_2'!$H$35:$H$36</definedName>
    <definedName name="ครั้งที่">'1.7'!$O$3:$O$4</definedName>
    <definedName name="ครั้งที่เอก">'1.7'!$P$3:$P$6</definedName>
    <definedName name="ชั้นปี1.8">'1.8'!$B$29:$B$32</definedName>
    <definedName name="ทุน2.1">Table1[แหล่งทุน]</definedName>
    <definedName name="นอกเขต1.1" localSheetId="1">'1.1-1.3'!$C$69:$C$70</definedName>
    <definedName name="นอกเขต1.1" localSheetId="2">'1.1-1.3_1'!$C$57:$C$58</definedName>
    <definedName name="นอกเขต1.1" localSheetId="4">'1.1-1.3_2 (2)'!$C$19:$C$20</definedName>
    <definedName name="นอกเขต1.1" localSheetId="5">'1.1-1.3_3'!$C$27:$C$28</definedName>
    <definedName name="นอกเขต1.1">'1.1-1.3_2'!$C$35:$C$36</definedName>
    <definedName name="ในนอก1.1" localSheetId="1">'1.1-1.3'!$G$69:$G$70</definedName>
    <definedName name="ในนอก1.1" localSheetId="2">'1.1-1.3_1'!$G$57:$G$58</definedName>
    <definedName name="ในนอก1.1" localSheetId="4">'1.1-1.3_2 (2)'!$G$19:$G$20</definedName>
    <definedName name="ในนอก1.1" localSheetId="5">'1.1-1.3_3'!$G$27:$G$28</definedName>
    <definedName name="ในนอก1.1">'1.1-1.3_2'!$G$35:$G$36</definedName>
    <definedName name="ประเภททุน" localSheetId="1">Table1[ประเภททุน]</definedName>
    <definedName name="ประเภททุน" localSheetId="2">Table1[ประเภททุน]</definedName>
    <definedName name="ประเภททุน" localSheetId="4">Table1[ประเภททุน]</definedName>
    <definedName name="ประเภททุน" localSheetId="5">Table1[ประเภททุน]</definedName>
    <definedName name="ประเภททุน" localSheetId="6">Table1[ประเภททุน]</definedName>
    <definedName name="ประเภททุน" localSheetId="8">Table1[ประเภททุน]</definedName>
    <definedName name="ประเภททุน" localSheetId="9">Table1[ประเภททุน]</definedName>
    <definedName name="ประเภททุน" localSheetId="11">Table1[ประเภททุน]</definedName>
    <definedName name="ประเภททุน" localSheetId="12">Table1[ประเภททุน]</definedName>
    <definedName name="ประเภททุน" localSheetId="14">Table1[ประเภททุน]</definedName>
    <definedName name="ประเภททุน" localSheetId="15">Table1[ประเภททุน]</definedName>
    <definedName name="ประเภททุน">Table1[ประเภททุน]</definedName>
    <definedName name="ภาษา1.1" localSheetId="1">'1.1-1.3'!$D$69:$D$70</definedName>
    <definedName name="ภาษา1.1" localSheetId="2">'1.1-1.3_1'!$D$57:$D$58</definedName>
    <definedName name="ภาษา1.1" localSheetId="4">'1.1-1.3_2 (2)'!$D$19:$D$20</definedName>
    <definedName name="ภาษา1.1" localSheetId="5">'1.1-1.3_3'!$D$27:$D$28</definedName>
    <definedName name="ภาษา1.1">'1.1-1.3_2'!$D$35:$D$36</definedName>
    <definedName name="รอบที่1">all!$Q$3:$Q$4</definedName>
    <definedName name="ระดับ1.4">'1.4-1.6'!$N$6:$N$8</definedName>
    <definedName name="ระดับนิสิต1.1" localSheetId="1">'1.1-1.3'!$A$69:$A$71</definedName>
    <definedName name="ระดับนิสิต1.1" localSheetId="2">'1.1-1.3_1'!$A$57:$A$59</definedName>
    <definedName name="ระดับนิสิต1.1" localSheetId="4">'1.1-1.3_2 (2)'!$A$19:$A$21</definedName>
    <definedName name="ระดับนิสิต1.1" localSheetId="5">'1.1-1.3_3'!$A$27:$A$29</definedName>
    <definedName name="ระดับนิสิต1.1">'1.1-1.3_2'!$A$35:$A$37</definedName>
    <definedName name="ระดับนิสิต1.4">'1.4-1.6'!#REF!</definedName>
    <definedName name="ระยะ">'2.1-2.2'!$P$2:$P$3</definedName>
    <definedName name="ลักษณะ1.1" localSheetId="1">'1.1-1.3'!$E$69:$E$70</definedName>
    <definedName name="ลักษณะ1.1" localSheetId="2">'1.1-1.3_1'!$E$57:$E$58</definedName>
    <definedName name="ลักษณะ1.1" localSheetId="4">'1.1-1.3_2 (2)'!$E$19:$E$20</definedName>
    <definedName name="ลักษณะ1.1" localSheetId="5">'1.1-1.3_3'!$E$27:$E$28</definedName>
    <definedName name="ลักษณะ1.1">'1.1-1.3_2'!$E$35:$E$36</definedName>
    <definedName name="ลักษณะ1.9">'1.9'!$K$7:$K$8</definedName>
    <definedName name="สอน1.1" localSheetId="1">'1.1-1.3'!$B$69:$B$70</definedName>
    <definedName name="สอน1.1" localSheetId="2">'1.1-1.3_1'!$B$57:$B$58</definedName>
    <definedName name="สอน1.1" localSheetId="4">'1.1-1.3_2 (2)'!$B$19:$B$20</definedName>
    <definedName name="สอน1.1" localSheetId="5">'1.1-1.3_3'!$B$27:$B$28</definedName>
    <definedName name="สอน1.1">'1.1-1.3_2'!$B$35:$B$36</definedName>
    <definedName name="หลักสูตร">'1.7'!$O$7:$O$8</definedName>
    <definedName name="หลักสูตร1.8">'1.8'!$A$29:$A$34</definedName>
    <definedName name="หลักสูตรเอก">'1.7'!$O$11:$O$12</definedName>
    <definedName name="แหล่งทุน" localSheetId="1">Table1[แหล่งทุน]</definedName>
    <definedName name="แหล่งทุน" localSheetId="2">Table1[แหล่งทุน]</definedName>
    <definedName name="แหล่งทุน" localSheetId="4">Table1[แหล่งทุน]</definedName>
    <definedName name="แหล่งทุน" localSheetId="5">Table1[แหล่งทุน]</definedName>
    <definedName name="แหล่งทุน" localSheetId="6">Table1[แหล่งทุน]</definedName>
    <definedName name="แหล่งทุน" localSheetId="8">Table1[แหล่งทุน]</definedName>
    <definedName name="แหล่งทุน" localSheetId="9">Table1[แหล่งทุน]</definedName>
    <definedName name="แหล่งทุน" localSheetId="11">Table1[แหล่งทุน]</definedName>
    <definedName name="แหล่งทุน" localSheetId="12">Table1[แหล่งทุน]</definedName>
    <definedName name="แหล่งทุน" localSheetId="14">Table1[แหล่งทุน]</definedName>
    <definedName name="แหล่งทุน" localSheetId="15">Table1[แหล่งทุน]</definedName>
    <definedName name="แหล่งทุน">Table1[แหล่งทุน]</definedName>
    <definedName name="แหล่งอื่น" localSheetId="1">Table1[แหล่ง]</definedName>
    <definedName name="แหล่งอื่น" localSheetId="2">Table1[แหล่ง]</definedName>
    <definedName name="แหล่งอื่น" localSheetId="4">Table1[แหล่ง]</definedName>
    <definedName name="แหล่งอื่น" localSheetId="5">Table1[แหล่ง]</definedName>
    <definedName name="แหล่งอื่น">Table1[แหล่ง]</definedName>
    <definedName name="อาจารย์1.1" localSheetId="1">'1.1-1.3'!$F$69:$F$70</definedName>
    <definedName name="อาจารย์1.1" localSheetId="2">'1.1-1.3_1'!$F$57:$F$58</definedName>
    <definedName name="อาจารย์1.1" localSheetId="4">'1.1-1.3_2 (2)'!$F$19:$F$20</definedName>
    <definedName name="อาจารย์1.1" localSheetId="5">'1.1-1.3_3'!$F$27:$F$28</definedName>
    <definedName name="อาจารย์1.1">'1.1-1.3_2'!$F$35:$F$36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2" i="15" l="1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31" i="15"/>
  <c r="F221" i="8" l="1"/>
  <c r="F222" i="8"/>
  <c r="F223" i="8"/>
  <c r="F224" i="8"/>
  <c r="F225" i="8"/>
  <c r="F226" i="8"/>
  <c r="F227" i="8"/>
  <c r="F228" i="8"/>
  <c r="F229" i="8"/>
  <c r="F230" i="8"/>
  <c r="F231" i="8"/>
  <c r="F232" i="8"/>
  <c r="F233" i="8"/>
  <c r="F220" i="8"/>
  <c r="J53" i="12" l="1"/>
  <c r="J54" i="12"/>
  <c r="J58" i="12"/>
  <c r="L28" i="14" l="1"/>
  <c r="F198" i="8" l="1"/>
  <c r="F214" i="8"/>
  <c r="F215" i="8"/>
  <c r="F216" i="8"/>
  <c r="F217" i="8"/>
  <c r="F218" i="8"/>
  <c r="F219" i="8"/>
  <c r="F203" i="8"/>
  <c r="F187" i="8"/>
  <c r="F194" i="8"/>
  <c r="F195" i="8"/>
  <c r="F196" i="8"/>
  <c r="F201" i="8"/>
  <c r="F202" i="8"/>
  <c r="E60" i="7" l="1"/>
  <c r="E61" i="7"/>
  <c r="E62" i="7"/>
  <c r="E63" i="7"/>
  <c r="E64" i="7"/>
  <c r="E52" i="7"/>
  <c r="E53" i="7"/>
  <c r="E43" i="7"/>
  <c r="E44" i="7"/>
  <c r="E45" i="7"/>
  <c r="F191" i="8"/>
  <c r="F193" i="8"/>
  <c r="F185" i="8"/>
  <c r="F238" i="8"/>
  <c r="F239" i="8"/>
  <c r="F240" i="8"/>
  <c r="F190" i="8"/>
  <c r="F204" i="8"/>
  <c r="F208" i="8"/>
  <c r="F209" i="8"/>
  <c r="F237" i="8"/>
  <c r="F236" i="8"/>
  <c r="F235" i="8"/>
  <c r="F234" i="8"/>
  <c r="F207" i="8"/>
  <c r="F210" i="8"/>
  <c r="F211" i="8"/>
  <c r="F206" i="8"/>
  <c r="F199" i="8"/>
  <c r="F200" i="8"/>
  <c r="F197" i="8"/>
  <c r="F192" i="8"/>
  <c r="S35" i="1"/>
  <c r="S36" i="1"/>
  <c r="S37" i="1"/>
  <c r="S34" i="1"/>
  <c r="S27" i="1"/>
  <c r="S28" i="1"/>
  <c r="S29" i="1"/>
  <c r="S30" i="1"/>
  <c r="S31" i="1"/>
  <c r="S32" i="1"/>
  <c r="S2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J9" i="1"/>
  <c r="S7" i="1"/>
  <c r="R27" i="1" l="1"/>
  <c r="R28" i="1"/>
  <c r="R29" i="1"/>
  <c r="R30" i="1"/>
  <c r="R31" i="1"/>
  <c r="R32" i="1"/>
  <c r="R34" i="1"/>
  <c r="R35" i="1"/>
  <c r="R36" i="1"/>
  <c r="R37" i="1"/>
  <c r="J27" i="1"/>
  <c r="J28" i="1"/>
  <c r="J29" i="1"/>
  <c r="J30" i="1"/>
  <c r="J31" i="1"/>
  <c r="J32" i="1"/>
  <c r="J34" i="1"/>
  <c r="J35" i="1"/>
  <c r="J36" i="1"/>
  <c r="J37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7" i="1"/>
  <c r="F8" i="8" l="1"/>
  <c r="F9" i="8"/>
  <c r="F10" i="8"/>
  <c r="F11" i="8"/>
  <c r="F7" i="8"/>
  <c r="AG18" i="13" l="1"/>
  <c r="AG19" i="13"/>
  <c r="AG20" i="13"/>
  <c r="AG21" i="13"/>
  <c r="AG22" i="13"/>
  <c r="AG23" i="13"/>
  <c r="AG24" i="13"/>
  <c r="AG25" i="13"/>
  <c r="AG26" i="13"/>
  <c r="AG27" i="13"/>
  <c r="AG28" i="13"/>
  <c r="AG17" i="13"/>
  <c r="D48" i="4" l="1"/>
  <c r="C28" i="2"/>
  <c r="X7" i="17" l="1"/>
  <c r="X8" i="17"/>
  <c r="X9" i="17"/>
  <c r="X10" i="17"/>
  <c r="X11" i="17"/>
  <c r="X12" i="17"/>
  <c r="X13" i="17"/>
  <c r="X14" i="17"/>
  <c r="X15" i="17"/>
  <c r="X6" i="17"/>
  <c r="AO32" i="15"/>
  <c r="AP32" i="15"/>
  <c r="AO33" i="15"/>
  <c r="AP33" i="15"/>
  <c r="AO34" i="15"/>
  <c r="AP34" i="15"/>
  <c r="AO35" i="15"/>
  <c r="AP35" i="15"/>
  <c r="AO36" i="15"/>
  <c r="AP36" i="15"/>
  <c r="AO37" i="15"/>
  <c r="AP37" i="15"/>
  <c r="AO38" i="15"/>
  <c r="AP38" i="15"/>
  <c r="AO39" i="15"/>
  <c r="AP39" i="15"/>
  <c r="AO40" i="15"/>
  <c r="AP40" i="15"/>
  <c r="AO41" i="15"/>
  <c r="AP41" i="15"/>
  <c r="AO42" i="15"/>
  <c r="AP42" i="15"/>
  <c r="AO43" i="15"/>
  <c r="AP43" i="15"/>
  <c r="AO44" i="15"/>
  <c r="AP44" i="15"/>
  <c r="AO45" i="15"/>
  <c r="AP45" i="15"/>
  <c r="AO46" i="15"/>
  <c r="AP46" i="15"/>
  <c r="AO47" i="15"/>
  <c r="AP47" i="15"/>
  <c r="AO48" i="15"/>
  <c r="AP48" i="15"/>
  <c r="AO49" i="15"/>
  <c r="AP49" i="15"/>
  <c r="AO50" i="15"/>
  <c r="AP50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F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31" i="15"/>
  <c r="D46" i="4" l="1"/>
  <c r="D47" i="4"/>
  <c r="D45" i="4"/>
  <c r="D43" i="4"/>
  <c r="D44" i="4"/>
  <c r="D42" i="4"/>
  <c r="D40" i="4"/>
  <c r="D36" i="4"/>
  <c r="D38" i="4"/>
  <c r="D33" i="4"/>
  <c r="D34" i="4"/>
  <c r="D35" i="4"/>
  <c r="D32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0" i="4"/>
  <c r="D11" i="4"/>
  <c r="D12" i="4"/>
  <c r="D13" i="4"/>
  <c r="D14" i="4"/>
  <c r="D15" i="4"/>
  <c r="D9" i="4"/>
  <c r="D8" i="4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6" i="7"/>
  <c r="E47" i="7"/>
  <c r="E48" i="7"/>
  <c r="E49" i="7"/>
  <c r="E50" i="7"/>
  <c r="E51" i="7"/>
  <c r="E54" i="7"/>
  <c r="E55" i="7"/>
  <c r="E56" i="7"/>
  <c r="E57" i="7"/>
  <c r="E58" i="7"/>
  <c r="E59" i="7"/>
  <c r="E6" i="7"/>
  <c r="F22" i="8"/>
  <c r="F117" i="8"/>
  <c r="F188" i="8"/>
  <c r="F20" i="8"/>
  <c r="F21" i="8"/>
  <c r="F23" i="8"/>
  <c r="M75" i="1"/>
  <c r="H11" i="9"/>
  <c r="H12" i="9"/>
  <c r="H13" i="9"/>
  <c r="H14" i="9"/>
  <c r="H17" i="9"/>
  <c r="H18" i="9"/>
  <c r="H19" i="9"/>
  <c r="H20" i="9"/>
  <c r="H21" i="9"/>
  <c r="H22" i="9"/>
  <c r="H25" i="9"/>
  <c r="H26" i="9"/>
  <c r="H27" i="9"/>
  <c r="H28" i="9"/>
  <c r="H10" i="9"/>
  <c r="H5" i="9"/>
  <c r="H6" i="9"/>
  <c r="H7" i="9"/>
  <c r="H8" i="9"/>
  <c r="H4" i="9"/>
  <c r="J8" i="11"/>
  <c r="J9" i="11"/>
  <c r="J26" i="11"/>
  <c r="J11" i="11"/>
  <c r="J38" i="12"/>
  <c r="J39" i="12"/>
  <c r="J56" i="12"/>
  <c r="J57" i="12"/>
  <c r="J59" i="12"/>
  <c r="J21" i="12"/>
  <c r="R7" i="17"/>
  <c r="AG7" i="17" s="1"/>
  <c r="AH7" i="17" s="1"/>
  <c r="AI7" i="17" s="1"/>
  <c r="AJ7" i="17" s="1"/>
  <c r="S7" i="17"/>
  <c r="AC7" i="17" s="1"/>
  <c r="T7" i="17"/>
  <c r="U7" i="17" s="1"/>
  <c r="V7" i="17"/>
  <c r="W7" i="17" s="1"/>
  <c r="Y7" i="17"/>
  <c r="AB7" i="17" s="1"/>
  <c r="Z7" i="17"/>
  <c r="AA7" i="17" s="1"/>
  <c r="AD7" i="17"/>
  <c r="AE7" i="17"/>
  <c r="AF7" i="17"/>
  <c r="R8" i="17"/>
  <c r="S8" i="17"/>
  <c r="AC8" i="17" s="1"/>
  <c r="T8" i="17"/>
  <c r="U8" i="17" s="1"/>
  <c r="V8" i="17"/>
  <c r="W8" i="17" s="1"/>
  <c r="Y8" i="17"/>
  <c r="Z8" i="17"/>
  <c r="AA8" i="17" s="1"/>
  <c r="AB8" i="17"/>
  <c r="AD8" i="17"/>
  <c r="AE8" i="17"/>
  <c r="AF8" i="17"/>
  <c r="R9" i="17"/>
  <c r="AG9" i="17" s="1"/>
  <c r="S9" i="17"/>
  <c r="T9" i="17"/>
  <c r="U9" i="17" s="1"/>
  <c r="V9" i="17"/>
  <c r="W9" i="17" s="1"/>
  <c r="Y9" i="17"/>
  <c r="Z9" i="17"/>
  <c r="AA9" i="17" s="1"/>
  <c r="AB9" i="17"/>
  <c r="AC9" i="17"/>
  <c r="AD9" i="17"/>
  <c r="AE9" i="17"/>
  <c r="AF9" i="17"/>
  <c r="AH9" i="17"/>
  <c r="AI9" i="17" s="1"/>
  <c r="AJ9" i="17"/>
  <c r="R10" i="17"/>
  <c r="AG10" i="17" s="1"/>
  <c r="S10" i="17"/>
  <c r="T10" i="17"/>
  <c r="U10" i="17" s="1"/>
  <c r="V10" i="17"/>
  <c r="W10" i="17" s="1"/>
  <c r="Y10" i="17"/>
  <c r="Z10" i="17"/>
  <c r="AA10" i="17" s="1"/>
  <c r="AB10" i="17"/>
  <c r="AC10" i="17"/>
  <c r="AD10" i="17"/>
  <c r="AE10" i="17"/>
  <c r="AF10" i="17"/>
  <c r="AH10" i="17"/>
  <c r="AI10" i="17" s="1"/>
  <c r="AJ10" i="17"/>
  <c r="R11" i="17"/>
  <c r="AG11" i="17" s="1"/>
  <c r="S11" i="17"/>
  <c r="T11" i="17"/>
  <c r="U11" i="17" s="1"/>
  <c r="V11" i="17"/>
  <c r="W11" i="17"/>
  <c r="Y11" i="17"/>
  <c r="Z11" i="17"/>
  <c r="AA11" i="17" s="1"/>
  <c r="AB11" i="17"/>
  <c r="AC11" i="17"/>
  <c r="AD11" i="17"/>
  <c r="AE11" i="17"/>
  <c r="AF11" i="17"/>
  <c r="AH11" i="17"/>
  <c r="AI11" i="17" s="1"/>
  <c r="AJ11" i="17"/>
  <c r="R12" i="17"/>
  <c r="AG12" i="17" s="1"/>
  <c r="S12" i="17"/>
  <c r="T12" i="17"/>
  <c r="U12" i="17" s="1"/>
  <c r="V12" i="17"/>
  <c r="W12" i="17" s="1"/>
  <c r="Y12" i="17"/>
  <c r="Z12" i="17"/>
  <c r="AA12" i="17" s="1"/>
  <c r="AB12" i="17"/>
  <c r="AC12" i="17"/>
  <c r="AD12" i="17"/>
  <c r="AE12" i="17"/>
  <c r="AF12" i="17"/>
  <c r="AH12" i="17"/>
  <c r="AI12" i="17" s="1"/>
  <c r="AJ12" i="17"/>
  <c r="R13" i="17"/>
  <c r="AG13" i="17" s="1"/>
  <c r="S13" i="17"/>
  <c r="T13" i="17"/>
  <c r="U13" i="17"/>
  <c r="V13" i="17"/>
  <c r="W13" i="17" s="1"/>
  <c r="Y13" i="17"/>
  <c r="Z13" i="17"/>
  <c r="AA13" i="17" s="1"/>
  <c r="AB13" i="17"/>
  <c r="AC13" i="17"/>
  <c r="AD13" i="17"/>
  <c r="AE13" i="17"/>
  <c r="AF13" i="17"/>
  <c r="AH13" i="17"/>
  <c r="AI13" i="17" s="1"/>
  <c r="AJ13" i="17"/>
  <c r="R14" i="17"/>
  <c r="AG14" i="17" s="1"/>
  <c r="S14" i="17"/>
  <c r="T14" i="17"/>
  <c r="U14" i="17" s="1"/>
  <c r="V14" i="17"/>
  <c r="W14" i="17" s="1"/>
  <c r="Y14" i="17"/>
  <c r="Z14" i="17"/>
  <c r="AA14" i="17" s="1"/>
  <c r="AB14" i="17"/>
  <c r="AC14" i="17"/>
  <c r="AD14" i="17"/>
  <c r="AE14" i="17"/>
  <c r="AF14" i="17"/>
  <c r="AH14" i="17"/>
  <c r="AI14" i="17" s="1"/>
  <c r="AJ14" i="17"/>
  <c r="R15" i="17"/>
  <c r="AG15" i="17" s="1"/>
  <c r="S15" i="17"/>
  <c r="T15" i="17"/>
  <c r="U15" i="17" s="1"/>
  <c r="V15" i="17"/>
  <c r="W15" i="17" s="1"/>
  <c r="Y15" i="17"/>
  <c r="Z15" i="17"/>
  <c r="AA15" i="17" s="1"/>
  <c r="AB15" i="17"/>
  <c r="AC15" i="17"/>
  <c r="AD15" i="17"/>
  <c r="AE15" i="17"/>
  <c r="AF15" i="17"/>
  <c r="AH15" i="17"/>
  <c r="AI15" i="17" s="1"/>
  <c r="AJ15" i="17"/>
  <c r="AD6" i="17"/>
  <c r="AD8" i="13"/>
  <c r="AD9" i="13"/>
  <c r="AD10" i="13"/>
  <c r="AD11" i="13"/>
  <c r="AD12" i="13"/>
  <c r="AD13" i="13"/>
  <c r="AD14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7" i="13"/>
  <c r="AF6" i="17"/>
  <c r="AE6" i="17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7" i="15"/>
  <c r="AI7" i="15"/>
  <c r="AG8" i="17" l="1"/>
  <c r="AH8" i="17" s="1"/>
  <c r="AI8" i="17" s="1"/>
  <c r="AJ8" i="17" s="1"/>
  <c r="AC33" i="15" l="1"/>
  <c r="AC34" i="15"/>
  <c r="AC35" i="15"/>
  <c r="AC36" i="15"/>
  <c r="AC37" i="15"/>
  <c r="AC38" i="15"/>
  <c r="AC39" i="15"/>
  <c r="AC40" i="15"/>
  <c r="AC42" i="15"/>
  <c r="AC43" i="15"/>
  <c r="AC44" i="15"/>
  <c r="AC45" i="15"/>
  <c r="AC46" i="15"/>
  <c r="AC47" i="15"/>
  <c r="AC48" i="15"/>
  <c r="AC49" i="15"/>
  <c r="AC50" i="15"/>
  <c r="AG8" i="15"/>
  <c r="AG9" i="15"/>
  <c r="AG10" i="15"/>
  <c r="AG11" i="15"/>
  <c r="AG12" i="15"/>
  <c r="AG13" i="15"/>
  <c r="AG14" i="15"/>
  <c r="AG15" i="15"/>
  <c r="AG16" i="15"/>
  <c r="AG18" i="15"/>
  <c r="AG19" i="15"/>
  <c r="AG20" i="15"/>
  <c r="AG21" i="15"/>
  <c r="AG7" i="15"/>
  <c r="P7" i="1"/>
  <c r="AI35" i="15" l="1"/>
  <c r="AJ35" i="15" s="1"/>
  <c r="AL35" i="15" s="1"/>
  <c r="AI36" i="15"/>
  <c r="AJ36" i="15" s="1"/>
  <c r="AL36" i="15" s="1"/>
  <c r="AI37" i="15"/>
  <c r="AJ37" i="15" s="1"/>
  <c r="AL37" i="15" s="1"/>
  <c r="AI38" i="15"/>
  <c r="AJ38" i="15" s="1"/>
  <c r="AL38" i="15" s="1"/>
  <c r="AI39" i="15"/>
  <c r="AJ39" i="15" s="1"/>
  <c r="AL39" i="15" s="1"/>
  <c r="AI40" i="15"/>
  <c r="AJ40" i="15" s="1"/>
  <c r="AL40" i="15" s="1"/>
  <c r="AI42" i="15"/>
  <c r="AJ42" i="15" s="1"/>
  <c r="AL42" i="15" s="1"/>
  <c r="AI43" i="15"/>
  <c r="AJ43" i="15" s="1"/>
  <c r="AL43" i="15" s="1"/>
  <c r="AI44" i="15"/>
  <c r="AJ44" i="15" s="1"/>
  <c r="AL44" i="15" s="1"/>
  <c r="AI45" i="15"/>
  <c r="AJ45" i="15" s="1"/>
  <c r="AL45" i="15" s="1"/>
  <c r="AI46" i="15"/>
  <c r="AJ46" i="15" s="1"/>
  <c r="AL46" i="15" s="1"/>
  <c r="AI47" i="15"/>
  <c r="AJ47" i="15" s="1"/>
  <c r="AL47" i="15" s="1"/>
  <c r="AI48" i="15"/>
  <c r="AJ48" i="15" s="1"/>
  <c r="AL48" i="15" s="1"/>
  <c r="AI49" i="15"/>
  <c r="AJ49" i="15"/>
  <c r="AL49" i="15" s="1"/>
  <c r="AI50" i="15"/>
  <c r="AJ50" i="15" s="1"/>
  <c r="AL50" i="15" s="1"/>
  <c r="AM35" i="15"/>
  <c r="AN35" i="15"/>
  <c r="Q35" i="15" s="1"/>
  <c r="AM36" i="15"/>
  <c r="AN36" i="15"/>
  <c r="Q36" i="15" s="1"/>
  <c r="AM37" i="15"/>
  <c r="AN37" i="15"/>
  <c r="Q37" i="15" s="1"/>
  <c r="AM38" i="15"/>
  <c r="AN38" i="15"/>
  <c r="Q38" i="15" s="1"/>
  <c r="AM39" i="15"/>
  <c r="AN39" i="15"/>
  <c r="Q39" i="15" s="1"/>
  <c r="AM40" i="15"/>
  <c r="AN40" i="15"/>
  <c r="Q40" i="15" s="1"/>
  <c r="AM42" i="15"/>
  <c r="AN42" i="15"/>
  <c r="Q42" i="15" s="1"/>
  <c r="AM43" i="15"/>
  <c r="AN43" i="15"/>
  <c r="Q43" i="15" s="1"/>
  <c r="AM44" i="15"/>
  <c r="AN44" i="15"/>
  <c r="Q44" i="15" s="1"/>
  <c r="AM45" i="15"/>
  <c r="AN45" i="15"/>
  <c r="Q45" i="15" s="1"/>
  <c r="AM46" i="15"/>
  <c r="AN46" i="15"/>
  <c r="Q46" i="15" s="1"/>
  <c r="AM47" i="15"/>
  <c r="AN47" i="15"/>
  <c r="Q47" i="15" s="1"/>
  <c r="AM48" i="15"/>
  <c r="AN48" i="15"/>
  <c r="Q48" i="15" s="1"/>
  <c r="AM49" i="15"/>
  <c r="AN49" i="15"/>
  <c r="Q49" i="15" s="1"/>
  <c r="AM50" i="15"/>
  <c r="AN50" i="15"/>
  <c r="Q50" i="15" s="1"/>
  <c r="S32" i="15"/>
  <c r="T32" i="15"/>
  <c r="Y32" i="15" s="1"/>
  <c r="U32" i="15"/>
  <c r="V32" i="15" s="1"/>
  <c r="W32" i="15"/>
  <c r="X32" i="15" s="1"/>
  <c r="Z32" i="15"/>
  <c r="AC32" i="15" s="1"/>
  <c r="AA32" i="15"/>
  <c r="AB32" i="15" s="1"/>
  <c r="S33" i="15"/>
  <c r="T33" i="15"/>
  <c r="Y33" i="15" s="1"/>
  <c r="U33" i="15"/>
  <c r="V33" i="15"/>
  <c r="W33" i="15"/>
  <c r="X33" i="15" s="1"/>
  <c r="Z33" i="15"/>
  <c r="AA33" i="15"/>
  <c r="AB33" i="15" s="1"/>
  <c r="S34" i="15"/>
  <c r="T34" i="15"/>
  <c r="U34" i="15"/>
  <c r="V34" i="15" s="1"/>
  <c r="W34" i="15"/>
  <c r="X34" i="15" s="1"/>
  <c r="Z34" i="15"/>
  <c r="AA34" i="15"/>
  <c r="AB34" i="15" s="1"/>
  <c r="S35" i="15"/>
  <c r="AH35" i="15" s="1"/>
  <c r="T35" i="15"/>
  <c r="U35" i="15"/>
  <c r="V35" i="15" s="1"/>
  <c r="W35" i="15"/>
  <c r="X35" i="15"/>
  <c r="Y35" i="15"/>
  <c r="Z35" i="15"/>
  <c r="AA35" i="15"/>
  <c r="AB35" i="15"/>
  <c r="AD35" i="15"/>
  <c r="S36" i="15"/>
  <c r="AH36" i="15" s="1"/>
  <c r="T36" i="15"/>
  <c r="U36" i="15"/>
  <c r="V36" i="15"/>
  <c r="W36" i="15"/>
  <c r="X36" i="15" s="1"/>
  <c r="Y36" i="15"/>
  <c r="Z36" i="15"/>
  <c r="AA36" i="15"/>
  <c r="AB36" i="15" s="1"/>
  <c r="AD36" i="15"/>
  <c r="S37" i="15"/>
  <c r="T37" i="15"/>
  <c r="U37" i="15"/>
  <c r="V37" i="15"/>
  <c r="W37" i="15"/>
  <c r="X37" i="15"/>
  <c r="Y37" i="15"/>
  <c r="Z37" i="15"/>
  <c r="AA37" i="15"/>
  <c r="AB37" i="15" s="1"/>
  <c r="AD37" i="15"/>
  <c r="AH37" i="15"/>
  <c r="S38" i="15"/>
  <c r="AH38" i="15" s="1"/>
  <c r="T38" i="15"/>
  <c r="U38" i="15"/>
  <c r="V38" i="15" s="1"/>
  <c r="W38" i="15"/>
  <c r="X38" i="15" s="1"/>
  <c r="Y38" i="15"/>
  <c r="Z38" i="15"/>
  <c r="AA38" i="15"/>
  <c r="AB38" i="15"/>
  <c r="AD38" i="15"/>
  <c r="S39" i="15"/>
  <c r="T39" i="15"/>
  <c r="U39" i="15"/>
  <c r="V39" i="15"/>
  <c r="W39" i="15"/>
  <c r="X39" i="15"/>
  <c r="Y39" i="15"/>
  <c r="Z39" i="15"/>
  <c r="AA39" i="15"/>
  <c r="AB39" i="15"/>
  <c r="AD39" i="15"/>
  <c r="AH39" i="15"/>
  <c r="S40" i="15"/>
  <c r="AH40" i="15" s="1"/>
  <c r="T40" i="15"/>
  <c r="U40" i="15"/>
  <c r="V40" i="15" s="1"/>
  <c r="W40" i="15"/>
  <c r="X40" i="15" s="1"/>
  <c r="Y40" i="15"/>
  <c r="Z40" i="15"/>
  <c r="AA40" i="15"/>
  <c r="AB40" i="15" s="1"/>
  <c r="AD40" i="15"/>
  <c r="S41" i="15"/>
  <c r="T41" i="15"/>
  <c r="U41" i="15"/>
  <c r="V41" i="15" s="1"/>
  <c r="W41" i="15"/>
  <c r="X41" i="15" s="1"/>
  <c r="Z41" i="15"/>
  <c r="AA41" i="15"/>
  <c r="AB41" i="15" s="1"/>
  <c r="S42" i="15"/>
  <c r="T42" i="15"/>
  <c r="U42" i="15"/>
  <c r="V42" i="15" s="1"/>
  <c r="W42" i="15"/>
  <c r="X42" i="15"/>
  <c r="Y42" i="15"/>
  <c r="Z42" i="15"/>
  <c r="AA42" i="15"/>
  <c r="AB42" i="15" s="1"/>
  <c r="AD42" i="15"/>
  <c r="AH42" i="15"/>
  <c r="S43" i="15"/>
  <c r="AH43" i="15" s="1"/>
  <c r="T43" i="15"/>
  <c r="U43" i="15"/>
  <c r="V43" i="15" s="1"/>
  <c r="W43" i="15"/>
  <c r="X43" i="15"/>
  <c r="Y43" i="15"/>
  <c r="Z43" i="15"/>
  <c r="AA43" i="15"/>
  <c r="AB43" i="15"/>
  <c r="AD43" i="15"/>
  <c r="S44" i="15"/>
  <c r="AH44" i="15" s="1"/>
  <c r="T44" i="15"/>
  <c r="U44" i="15"/>
  <c r="V44" i="15"/>
  <c r="W44" i="15"/>
  <c r="X44" i="15" s="1"/>
  <c r="Y44" i="15"/>
  <c r="Z44" i="15"/>
  <c r="AA44" i="15"/>
  <c r="AB44" i="15" s="1"/>
  <c r="AD44" i="15"/>
  <c r="S45" i="15"/>
  <c r="T45" i="15"/>
  <c r="U45" i="15"/>
  <c r="V45" i="15"/>
  <c r="W45" i="15"/>
  <c r="X45" i="15"/>
  <c r="Y45" i="15"/>
  <c r="Z45" i="15"/>
  <c r="AA45" i="15"/>
  <c r="AB45" i="15" s="1"/>
  <c r="AD45" i="15"/>
  <c r="AH45" i="15"/>
  <c r="S46" i="15"/>
  <c r="AH46" i="15" s="1"/>
  <c r="T46" i="15"/>
  <c r="U46" i="15"/>
  <c r="V46" i="15" s="1"/>
  <c r="W46" i="15"/>
  <c r="X46" i="15" s="1"/>
  <c r="Y46" i="15"/>
  <c r="Z46" i="15"/>
  <c r="AA46" i="15"/>
  <c r="AB46" i="15"/>
  <c r="AD46" i="15"/>
  <c r="S47" i="15"/>
  <c r="T47" i="15"/>
  <c r="U47" i="15"/>
  <c r="V47" i="15"/>
  <c r="W47" i="15"/>
  <c r="X47" i="15"/>
  <c r="Y47" i="15"/>
  <c r="Z47" i="15"/>
  <c r="AA47" i="15"/>
  <c r="AB47" i="15"/>
  <c r="AD47" i="15"/>
  <c r="AH47" i="15"/>
  <c r="S48" i="15"/>
  <c r="AH48" i="15" s="1"/>
  <c r="T48" i="15"/>
  <c r="U48" i="15"/>
  <c r="V48" i="15" s="1"/>
  <c r="W48" i="15"/>
  <c r="X48" i="15" s="1"/>
  <c r="Y48" i="15"/>
  <c r="Z48" i="15"/>
  <c r="AA48" i="15"/>
  <c r="AB48" i="15" s="1"/>
  <c r="AD48" i="15"/>
  <c r="S49" i="15"/>
  <c r="T49" i="15"/>
  <c r="U49" i="15"/>
  <c r="V49" i="15"/>
  <c r="W49" i="15"/>
  <c r="X49" i="15" s="1"/>
  <c r="Y49" i="15"/>
  <c r="Z49" i="15"/>
  <c r="AA49" i="15"/>
  <c r="AB49" i="15"/>
  <c r="AD49" i="15"/>
  <c r="AH49" i="15"/>
  <c r="S50" i="15"/>
  <c r="T50" i="15"/>
  <c r="U50" i="15"/>
  <c r="V50" i="15" s="1"/>
  <c r="W50" i="15"/>
  <c r="X50" i="15"/>
  <c r="Y50" i="15"/>
  <c r="Z50" i="15"/>
  <c r="AA50" i="15"/>
  <c r="AB50" i="15" s="1"/>
  <c r="AD50" i="15"/>
  <c r="AH50" i="15"/>
  <c r="AD32" i="15" l="1"/>
  <c r="AH32" i="15"/>
  <c r="AI32" i="15" s="1"/>
  <c r="AJ32" i="15" s="1"/>
  <c r="AL32" i="15" s="1"/>
  <c r="AM32" i="15" s="1"/>
  <c r="AN32" i="15" s="1"/>
  <c r="Q32" i="15" s="1"/>
  <c r="AD41" i="15"/>
  <c r="AC41" i="15"/>
  <c r="Y41" i="15"/>
  <c r="AH41" i="15"/>
  <c r="AI41" i="15" s="1"/>
  <c r="AJ41" i="15" s="1"/>
  <c r="AL41" i="15" s="1"/>
  <c r="AM41" i="15" s="1"/>
  <c r="AN41" i="15" s="1"/>
  <c r="Q41" i="15" s="1"/>
  <c r="Y34" i="15"/>
  <c r="AD34" i="15" s="1"/>
  <c r="AH33" i="15"/>
  <c r="AI33" i="15" s="1"/>
  <c r="AJ33" i="15" s="1"/>
  <c r="AL33" i="15" s="1"/>
  <c r="AM33" i="15" s="1"/>
  <c r="AN33" i="15" s="1"/>
  <c r="Q33" i="15" s="1"/>
  <c r="AD33" i="15"/>
  <c r="AH34" i="15" l="1"/>
  <c r="AI34" i="15" s="1"/>
  <c r="AJ34" i="15" s="1"/>
  <c r="AL34" i="15" s="1"/>
  <c r="AM34" i="15" s="1"/>
  <c r="AN34" i="15" s="1"/>
  <c r="Q34" i="15" s="1"/>
  <c r="F213" i="8" l="1"/>
  <c r="F13" i="8"/>
  <c r="F14" i="8"/>
  <c r="F15" i="8"/>
  <c r="F16" i="8"/>
  <c r="F12" i="8"/>
  <c r="J22" i="12"/>
  <c r="J11" i="12"/>
  <c r="J7" i="12"/>
  <c r="J6" i="12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27" i="11"/>
  <c r="J24" i="11"/>
  <c r="J25" i="11"/>
  <c r="J23" i="11"/>
  <c r="J13" i="11"/>
  <c r="J14" i="11"/>
  <c r="J15" i="11"/>
  <c r="J16" i="11"/>
  <c r="J17" i="11"/>
  <c r="J18" i="11"/>
  <c r="J19" i="11"/>
  <c r="J20" i="11"/>
  <c r="J21" i="11"/>
  <c r="J22" i="11"/>
  <c r="J12" i="11"/>
  <c r="J5" i="11"/>
  <c r="J6" i="11"/>
  <c r="J7" i="11"/>
  <c r="J4" i="11"/>
  <c r="J55" i="12"/>
  <c r="J36" i="12"/>
  <c r="J37" i="12"/>
  <c r="J35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40" i="12"/>
  <c r="J24" i="12"/>
  <c r="J25" i="12"/>
  <c r="J26" i="12"/>
  <c r="J27" i="12"/>
  <c r="J28" i="12"/>
  <c r="J29" i="12"/>
  <c r="J30" i="12"/>
  <c r="J23" i="12"/>
  <c r="J18" i="12"/>
  <c r="J19" i="12"/>
  <c r="J20" i="12"/>
  <c r="J14" i="12"/>
  <c r="J15" i="12"/>
  <c r="J16" i="12"/>
  <c r="J13" i="12"/>
  <c r="J12" i="12"/>
  <c r="J10" i="12"/>
  <c r="T22" i="13"/>
  <c r="U22" i="13"/>
  <c r="V22" i="13"/>
  <c r="W22" i="13"/>
  <c r="X22" i="13"/>
  <c r="Y22" i="13"/>
  <c r="Z22" i="13"/>
  <c r="AA22" i="13"/>
  <c r="AB22" i="13"/>
  <c r="AC22" i="13"/>
  <c r="AE22" i="13"/>
  <c r="AF22" i="13" s="1"/>
  <c r="AI22" i="13"/>
  <c r="AJ22" i="13" s="1"/>
  <c r="T23" i="13"/>
  <c r="U23" i="13"/>
  <c r="V23" i="13"/>
  <c r="W23" i="13"/>
  <c r="X23" i="13"/>
  <c r="Y23" i="13"/>
  <c r="Z23" i="13"/>
  <c r="AA23" i="13"/>
  <c r="AB23" i="13"/>
  <c r="AC23" i="13"/>
  <c r="AE23" i="13"/>
  <c r="AF23" i="13" s="1"/>
  <c r="AI23" i="13"/>
  <c r="AK23" i="13" s="1"/>
  <c r="T24" i="13"/>
  <c r="U24" i="13"/>
  <c r="V24" i="13"/>
  <c r="W24" i="13"/>
  <c r="X24" i="13"/>
  <c r="Y24" i="13"/>
  <c r="Z24" i="13"/>
  <c r="AA24" i="13"/>
  <c r="AB24" i="13"/>
  <c r="AC24" i="13"/>
  <c r="AE24" i="13"/>
  <c r="AF24" i="13" s="1"/>
  <c r="AI24" i="13"/>
  <c r="AK24" i="13" s="1"/>
  <c r="T25" i="13"/>
  <c r="U25" i="13"/>
  <c r="V25" i="13"/>
  <c r="W25" i="13"/>
  <c r="X25" i="13"/>
  <c r="Y25" i="13"/>
  <c r="Z25" i="13"/>
  <c r="AA25" i="13"/>
  <c r="AB25" i="13"/>
  <c r="AC25" i="13"/>
  <c r="AE25" i="13"/>
  <c r="AF25" i="13" s="1"/>
  <c r="AI25" i="13"/>
  <c r="AJ25" i="13" s="1"/>
  <c r="T26" i="13"/>
  <c r="U26" i="13"/>
  <c r="V26" i="13"/>
  <c r="W26" i="13"/>
  <c r="X26" i="13"/>
  <c r="Y26" i="13"/>
  <c r="Z26" i="13"/>
  <c r="AA26" i="13"/>
  <c r="AB26" i="13"/>
  <c r="AC26" i="13"/>
  <c r="AE26" i="13"/>
  <c r="AF26" i="13" s="1"/>
  <c r="AI26" i="13"/>
  <c r="AJ26" i="13" s="1"/>
  <c r="T27" i="13"/>
  <c r="U27" i="13"/>
  <c r="V27" i="13"/>
  <c r="W27" i="13"/>
  <c r="X27" i="13"/>
  <c r="Y27" i="13"/>
  <c r="Z27" i="13"/>
  <c r="AA27" i="13"/>
  <c r="AB27" i="13"/>
  <c r="AC27" i="13"/>
  <c r="AE27" i="13"/>
  <c r="AF27" i="13" s="1"/>
  <c r="AI27" i="13"/>
  <c r="AK27" i="13" s="1"/>
  <c r="T28" i="13"/>
  <c r="U28" i="13"/>
  <c r="V28" i="13"/>
  <c r="W28" i="13"/>
  <c r="X28" i="13"/>
  <c r="Y28" i="13"/>
  <c r="Z28" i="13"/>
  <c r="AA28" i="13"/>
  <c r="AB28" i="13"/>
  <c r="AC28" i="13"/>
  <c r="AE28" i="13"/>
  <c r="AF28" i="13" s="1"/>
  <c r="AI28" i="13"/>
  <c r="AK28" i="13" s="1"/>
  <c r="C74" i="6"/>
  <c r="E32" i="14"/>
  <c r="E31" i="14"/>
  <c r="E65" i="7"/>
  <c r="E27" i="14" s="1"/>
  <c r="M18" i="14" s="1"/>
  <c r="H50" i="8"/>
  <c r="E20" i="14" s="1"/>
  <c r="R28" i="13" l="1"/>
  <c r="R26" i="13"/>
  <c r="R27" i="13"/>
  <c r="R25" i="13"/>
  <c r="R24" i="13"/>
  <c r="H29" i="9"/>
  <c r="E10" i="14" s="1"/>
  <c r="J60" i="12"/>
  <c r="AK22" i="13"/>
  <c r="AK26" i="13"/>
  <c r="AJ23" i="13"/>
  <c r="AK25" i="13"/>
  <c r="AJ27" i="13"/>
  <c r="AJ28" i="13"/>
  <c r="AJ24" i="13"/>
  <c r="C75" i="6"/>
  <c r="E33" i="14"/>
  <c r="E34" i="14" s="1"/>
  <c r="E7" i="14" l="1"/>
  <c r="AE11" i="13"/>
  <c r="AF11" i="13" s="1"/>
  <c r="AE12" i="13"/>
  <c r="AF12" i="13" s="1"/>
  <c r="AE13" i="13"/>
  <c r="AF13" i="13" s="1"/>
  <c r="AE14" i="13"/>
  <c r="AF14" i="13" s="1"/>
  <c r="AE21" i="13"/>
  <c r="AF21" i="13" s="1"/>
  <c r="R22" i="13"/>
  <c r="R23" i="13"/>
  <c r="R12" i="13" l="1"/>
  <c r="AG12" i="13"/>
  <c r="R11" i="13"/>
  <c r="AG11" i="13"/>
  <c r="R21" i="13"/>
  <c r="AG14" i="13"/>
  <c r="R14" i="13" s="1"/>
  <c r="AG13" i="13"/>
  <c r="R13" i="13" s="1"/>
  <c r="T8" i="13"/>
  <c r="W8" i="13" s="1"/>
  <c r="U8" i="13"/>
  <c r="V8" i="13"/>
  <c r="X8" i="13"/>
  <c r="Y8" i="13" s="1"/>
  <c r="Z8" i="13"/>
  <c r="AA8" i="13"/>
  <c r="AI8" i="13"/>
  <c r="T9" i="13"/>
  <c r="U9" i="13"/>
  <c r="V9" i="13"/>
  <c r="X9" i="13"/>
  <c r="Y9" i="13" s="1"/>
  <c r="AA9" i="13"/>
  <c r="AI9" i="13"/>
  <c r="T10" i="13"/>
  <c r="U10" i="13"/>
  <c r="V10" i="13"/>
  <c r="X10" i="13"/>
  <c r="Y10" i="13" s="1"/>
  <c r="AA10" i="13"/>
  <c r="AI10" i="13"/>
  <c r="T11" i="13"/>
  <c r="U11" i="13"/>
  <c r="V11" i="13"/>
  <c r="W11" i="13"/>
  <c r="X11" i="13"/>
  <c r="Y11" i="13"/>
  <c r="Z11" i="13"/>
  <c r="AA11" i="13"/>
  <c r="AB11" i="13"/>
  <c r="AC11" i="13"/>
  <c r="AI11" i="13"/>
  <c r="T12" i="13"/>
  <c r="U12" i="13"/>
  <c r="V12" i="13"/>
  <c r="W12" i="13"/>
  <c r="X12" i="13"/>
  <c r="Y12" i="13"/>
  <c r="Z12" i="13"/>
  <c r="AA12" i="13"/>
  <c r="AB12" i="13"/>
  <c r="AC12" i="13"/>
  <c r="AI12" i="13"/>
  <c r="T13" i="13"/>
  <c r="U13" i="13"/>
  <c r="V13" i="13"/>
  <c r="W13" i="13"/>
  <c r="X13" i="13"/>
  <c r="Y13" i="13"/>
  <c r="Z13" i="13"/>
  <c r="AA13" i="13"/>
  <c r="AB13" i="13"/>
  <c r="AC13" i="13"/>
  <c r="AI13" i="13"/>
  <c r="T14" i="13"/>
  <c r="U14" i="13"/>
  <c r="V14" i="13"/>
  <c r="W14" i="13"/>
  <c r="X14" i="13"/>
  <c r="Y14" i="13"/>
  <c r="Z14" i="13"/>
  <c r="AA14" i="13"/>
  <c r="AB14" i="13"/>
  <c r="AC14" i="13"/>
  <c r="AI14" i="13"/>
  <c r="T17" i="13"/>
  <c r="U17" i="13"/>
  <c r="V17" i="13"/>
  <c r="X17" i="13"/>
  <c r="Z17" i="13" s="1"/>
  <c r="AA17" i="13"/>
  <c r="AI17" i="13"/>
  <c r="T18" i="13"/>
  <c r="U18" i="13"/>
  <c r="V18" i="13"/>
  <c r="X18" i="13"/>
  <c r="Y18" i="13" s="1"/>
  <c r="AA18" i="13"/>
  <c r="AI18" i="13"/>
  <c r="T19" i="13"/>
  <c r="W19" i="13" s="1"/>
  <c r="U19" i="13"/>
  <c r="V19" i="13"/>
  <c r="X19" i="13"/>
  <c r="Z19" i="13" s="1"/>
  <c r="AA19" i="13"/>
  <c r="AI19" i="13"/>
  <c r="T20" i="13"/>
  <c r="U20" i="13"/>
  <c r="W20" i="13" s="1"/>
  <c r="V20" i="13"/>
  <c r="X20" i="13"/>
  <c r="Z20" i="13" s="1"/>
  <c r="AA20" i="13"/>
  <c r="AI20" i="13"/>
  <c r="T21" i="13"/>
  <c r="U21" i="13"/>
  <c r="V21" i="13"/>
  <c r="W21" i="13"/>
  <c r="X21" i="13"/>
  <c r="Y21" i="13"/>
  <c r="Z21" i="13"/>
  <c r="AA21" i="13"/>
  <c r="AB21" i="13"/>
  <c r="AC21" i="13"/>
  <c r="AI21" i="13"/>
  <c r="AK9" i="17"/>
  <c r="AL14" i="17"/>
  <c r="R6" i="17"/>
  <c r="P9" i="17"/>
  <c r="P13" i="17"/>
  <c r="AK13" i="17"/>
  <c r="AL13" i="17"/>
  <c r="P14" i="17"/>
  <c r="U7" i="15"/>
  <c r="AM16" i="15"/>
  <c r="AO16" i="15" s="1"/>
  <c r="AM20" i="15"/>
  <c r="AO20" i="15" s="1"/>
  <c r="AL11" i="17" l="1"/>
  <c r="AL12" i="17"/>
  <c r="Z10" i="13"/>
  <c r="AB8" i="13"/>
  <c r="AC8" i="13" s="1"/>
  <c r="AE8" i="13" s="1"/>
  <c r="AF8" i="13" s="1"/>
  <c r="W18" i="13"/>
  <c r="Y20" i="13"/>
  <c r="Y19" i="13"/>
  <c r="AB19" i="13" s="1"/>
  <c r="AC19" i="13" s="1"/>
  <c r="AE19" i="13" s="1"/>
  <c r="AF19" i="13" s="1"/>
  <c r="Z9" i="13"/>
  <c r="AB9" i="13" s="1"/>
  <c r="AC9" i="13" s="1"/>
  <c r="AE9" i="13" s="1"/>
  <c r="AF9" i="13" s="1"/>
  <c r="W9" i="13"/>
  <c r="AB20" i="13"/>
  <c r="AC20" i="13" s="1"/>
  <c r="AE20" i="13" s="1"/>
  <c r="AF20" i="13" s="1"/>
  <c r="Z18" i="13"/>
  <c r="AB18" i="13" s="1"/>
  <c r="AC18" i="13" s="1"/>
  <c r="AE18" i="13" s="1"/>
  <c r="AF18" i="13" s="1"/>
  <c r="Y17" i="13"/>
  <c r="AB17" i="13" s="1"/>
  <c r="AC17" i="13" s="1"/>
  <c r="AE17" i="13" s="1"/>
  <c r="AF17" i="13" s="1"/>
  <c r="W17" i="13"/>
  <c r="AB10" i="13"/>
  <c r="W10" i="13"/>
  <c r="AC10" i="13" s="1"/>
  <c r="AE10" i="13" s="1"/>
  <c r="AF10" i="13" s="1"/>
  <c r="AK17" i="13"/>
  <c r="AK9" i="13"/>
  <c r="AJ12" i="13"/>
  <c r="AK12" i="13"/>
  <c r="AK19" i="13"/>
  <c r="AK14" i="13"/>
  <c r="AJ14" i="13"/>
  <c r="AJ21" i="13"/>
  <c r="AK21" i="13"/>
  <c r="AJ11" i="13"/>
  <c r="AK11" i="13"/>
  <c r="AK18" i="13"/>
  <c r="AK8" i="13"/>
  <c r="AJ13" i="13"/>
  <c r="AK13" i="13"/>
  <c r="AK20" i="13"/>
  <c r="AK10" i="13"/>
  <c r="AL9" i="17"/>
  <c r="AK14" i="17"/>
  <c r="T8" i="15"/>
  <c r="U8" i="15"/>
  <c r="V8" i="15"/>
  <c r="W8" i="15"/>
  <c r="X8" i="15"/>
  <c r="Y8" i="15" s="1"/>
  <c r="Z8" i="15"/>
  <c r="AA8" i="15" s="1"/>
  <c r="AB8" i="15"/>
  <c r="AC8" i="15"/>
  <c r="AE8" i="15" s="1"/>
  <c r="T9" i="15"/>
  <c r="U9" i="15"/>
  <c r="V9" i="15"/>
  <c r="W9" i="15"/>
  <c r="X9" i="15"/>
  <c r="Y9" i="15" s="1"/>
  <c r="Z9" i="15"/>
  <c r="AA9" i="15" s="1"/>
  <c r="AB9" i="15"/>
  <c r="AC9" i="15"/>
  <c r="AE9" i="15" s="1"/>
  <c r="T10" i="15"/>
  <c r="U10" i="15"/>
  <c r="V10" i="15"/>
  <c r="W10" i="15"/>
  <c r="X10" i="15"/>
  <c r="Y10" i="15" s="1"/>
  <c r="Z10" i="15"/>
  <c r="AA10" i="15" s="1"/>
  <c r="AB10" i="15"/>
  <c r="AC10" i="15"/>
  <c r="AE10" i="15" s="1"/>
  <c r="T11" i="15"/>
  <c r="U11" i="15"/>
  <c r="V11" i="15"/>
  <c r="AR11" i="15" s="1"/>
  <c r="W11" i="15"/>
  <c r="X11" i="15"/>
  <c r="Y11" i="15" s="1"/>
  <c r="Z11" i="15"/>
  <c r="AA11" i="15" s="1"/>
  <c r="AB11" i="15"/>
  <c r="AC11" i="15"/>
  <c r="AE11" i="15" s="1"/>
  <c r="T12" i="15"/>
  <c r="U12" i="15"/>
  <c r="V12" i="15"/>
  <c r="W12" i="15"/>
  <c r="X12" i="15"/>
  <c r="Y12" i="15" s="1"/>
  <c r="Z12" i="15"/>
  <c r="AA12" i="15" s="1"/>
  <c r="AB12" i="15"/>
  <c r="AC12" i="15"/>
  <c r="AE12" i="15" s="1"/>
  <c r="T13" i="15"/>
  <c r="U13" i="15"/>
  <c r="V13" i="15"/>
  <c r="AR13" i="15" s="1"/>
  <c r="W13" i="15"/>
  <c r="X13" i="15"/>
  <c r="Y13" i="15" s="1"/>
  <c r="Z13" i="15"/>
  <c r="AA13" i="15" s="1"/>
  <c r="AB13" i="15"/>
  <c r="AC13" i="15"/>
  <c r="AE13" i="15" s="1"/>
  <c r="T14" i="15"/>
  <c r="U14" i="15"/>
  <c r="V14" i="15"/>
  <c r="W14" i="15"/>
  <c r="X14" i="15"/>
  <c r="Y14" i="15" s="1"/>
  <c r="Z14" i="15"/>
  <c r="AA14" i="15" s="1"/>
  <c r="AB14" i="15"/>
  <c r="AC14" i="15"/>
  <c r="AE14" i="15" s="1"/>
  <c r="T15" i="15"/>
  <c r="U15" i="15"/>
  <c r="V15" i="15"/>
  <c r="W15" i="15"/>
  <c r="X15" i="15"/>
  <c r="Y15" i="15" s="1"/>
  <c r="Z15" i="15"/>
  <c r="AA15" i="15" s="1"/>
  <c r="AB15" i="15"/>
  <c r="AC15" i="15"/>
  <c r="AE15" i="15" s="1"/>
  <c r="T16" i="15"/>
  <c r="U16" i="15"/>
  <c r="V16" i="15"/>
  <c r="AR16" i="15" s="1"/>
  <c r="W16" i="15"/>
  <c r="X16" i="15"/>
  <c r="Y16" i="15"/>
  <c r="Z16" i="15"/>
  <c r="AA16" i="15" s="1"/>
  <c r="AB16" i="15"/>
  <c r="AC16" i="15"/>
  <c r="AE16" i="15" s="1"/>
  <c r="AF16" i="15"/>
  <c r="T17" i="15"/>
  <c r="U17" i="15"/>
  <c r="V17" i="15"/>
  <c r="W17" i="15"/>
  <c r="X17" i="15"/>
  <c r="Y17" i="15" s="1"/>
  <c r="Z17" i="15"/>
  <c r="AA17" i="15" s="1"/>
  <c r="AB17" i="15"/>
  <c r="AC17" i="15"/>
  <c r="AE17" i="15" s="1"/>
  <c r="T18" i="15"/>
  <c r="U18" i="15"/>
  <c r="V18" i="15"/>
  <c r="W18" i="15"/>
  <c r="X18" i="15"/>
  <c r="Y18" i="15" s="1"/>
  <c r="Z18" i="15"/>
  <c r="AA18" i="15" s="1"/>
  <c r="AB18" i="15"/>
  <c r="AC18" i="15"/>
  <c r="AE18" i="15" s="1"/>
  <c r="T19" i="15"/>
  <c r="U19" i="15"/>
  <c r="V19" i="15"/>
  <c r="W19" i="15"/>
  <c r="X19" i="15"/>
  <c r="Y19" i="15" s="1"/>
  <c r="Z19" i="15"/>
  <c r="AA19" i="15" s="1"/>
  <c r="AB19" i="15"/>
  <c r="AC19" i="15"/>
  <c r="AE19" i="15" s="1"/>
  <c r="T20" i="15"/>
  <c r="U20" i="15"/>
  <c r="V20" i="15"/>
  <c r="AR20" i="15" s="1"/>
  <c r="W20" i="15"/>
  <c r="X20" i="15"/>
  <c r="Y20" i="15"/>
  <c r="Z20" i="15"/>
  <c r="AA20" i="15" s="1"/>
  <c r="AB20" i="15"/>
  <c r="AC20" i="15"/>
  <c r="AE20" i="15" s="1"/>
  <c r="AF20" i="15"/>
  <c r="T21" i="15"/>
  <c r="U21" i="15"/>
  <c r="V21" i="15"/>
  <c r="AR21" i="15" s="1"/>
  <c r="W21" i="15"/>
  <c r="X21" i="15"/>
  <c r="Y21" i="15" s="1"/>
  <c r="Z21" i="15"/>
  <c r="AA21" i="15" s="1"/>
  <c r="AB21" i="15"/>
  <c r="AC21" i="15"/>
  <c r="AE21" i="15" s="1"/>
  <c r="R17" i="13" l="1"/>
  <c r="AG8" i="13"/>
  <c r="R8" i="13" s="1"/>
  <c r="R20" i="13"/>
  <c r="AG9" i="13"/>
  <c r="R9" i="13" s="1"/>
  <c r="AG10" i="13"/>
  <c r="R10" i="13" s="1"/>
  <c r="R19" i="13"/>
  <c r="R18" i="13"/>
  <c r="AG17" i="15"/>
  <c r="AH17" i="15" s="1"/>
  <c r="AI17" i="15" s="1"/>
  <c r="AK17" i="15" s="1"/>
  <c r="AL17" i="15" s="1"/>
  <c r="AK12" i="17"/>
  <c r="P12" i="17"/>
  <c r="P11" i="17"/>
  <c r="AK11" i="17"/>
  <c r="AK29" i="13"/>
  <c r="O29" i="13" s="1"/>
  <c r="AJ8" i="13"/>
  <c r="AF15" i="15"/>
  <c r="AH19" i="15"/>
  <c r="AI19" i="15" s="1"/>
  <c r="AK19" i="15" s="1"/>
  <c r="AL19" i="15" s="1"/>
  <c r="AM19" i="15" s="1"/>
  <c r="AO19" i="15" s="1"/>
  <c r="AR19" i="15" s="1"/>
  <c r="AF19" i="15"/>
  <c r="AF18" i="15"/>
  <c r="AF17" i="15"/>
  <c r="AF13" i="15"/>
  <c r="AH13" i="15" s="1"/>
  <c r="AI13" i="15" s="1"/>
  <c r="AK13" i="15" s="1"/>
  <c r="AL13" i="15" s="1"/>
  <c r="AM13" i="15" s="1"/>
  <c r="AO13" i="15" s="1"/>
  <c r="AQ13" i="15" s="1"/>
  <c r="AF14" i="15"/>
  <c r="AF11" i="15"/>
  <c r="AH11" i="15" s="1"/>
  <c r="AI11" i="15" s="1"/>
  <c r="AK11" i="15" s="1"/>
  <c r="AL11" i="15" s="1"/>
  <c r="AM11" i="15" s="1"/>
  <c r="AO11" i="15" s="1"/>
  <c r="AQ11" i="15" s="1"/>
  <c r="AF9" i="15"/>
  <c r="AH9" i="15" s="1"/>
  <c r="AI9" i="15" s="1"/>
  <c r="AK9" i="15" s="1"/>
  <c r="AL9" i="15" s="1"/>
  <c r="AM9" i="15" s="1"/>
  <c r="AO9" i="15" s="1"/>
  <c r="AR9" i="15" s="1"/>
  <c r="AF12" i="15"/>
  <c r="AF10" i="15"/>
  <c r="AH15" i="15"/>
  <c r="AI15" i="15" s="1"/>
  <c r="AK15" i="15" s="1"/>
  <c r="AL15" i="15" s="1"/>
  <c r="AM15" i="15" s="1"/>
  <c r="AO15" i="15" s="1"/>
  <c r="AR15" i="15" s="1"/>
  <c r="AH10" i="15"/>
  <c r="AI10" i="15" s="1"/>
  <c r="AK10" i="15" s="1"/>
  <c r="AL10" i="15" s="1"/>
  <c r="AJ19" i="13"/>
  <c r="AJ20" i="13"/>
  <c r="AJ18" i="13"/>
  <c r="AJ17" i="13"/>
  <c r="AJ10" i="13"/>
  <c r="AJ9" i="13"/>
  <c r="AF8" i="15"/>
  <c r="AH8" i="15" s="1"/>
  <c r="AI8" i="15" s="1"/>
  <c r="AK8" i="15" s="1"/>
  <c r="AL8" i="15" s="1"/>
  <c r="AL15" i="17"/>
  <c r="AQ19" i="15"/>
  <c r="AQ16" i="15"/>
  <c r="AF21" i="15"/>
  <c r="AH21" i="15" s="1"/>
  <c r="AI21" i="15" s="1"/>
  <c r="AK21" i="15" s="1"/>
  <c r="AL21" i="15" s="1"/>
  <c r="AH18" i="15"/>
  <c r="AI18" i="15" s="1"/>
  <c r="AK18" i="15" s="1"/>
  <c r="AL18" i="15" s="1"/>
  <c r="AH14" i="15"/>
  <c r="AI14" i="15" s="1"/>
  <c r="AK14" i="15" s="1"/>
  <c r="AL14" i="15" s="1"/>
  <c r="AQ20" i="15"/>
  <c r="AH16" i="15"/>
  <c r="AI16" i="15" s="1"/>
  <c r="AK16" i="15" s="1"/>
  <c r="AL16" i="15" s="1"/>
  <c r="AH20" i="15"/>
  <c r="AI20" i="15" s="1"/>
  <c r="AK20" i="15" s="1"/>
  <c r="AL20" i="15" s="1"/>
  <c r="R29" i="13" l="1"/>
  <c r="AL10" i="17"/>
  <c r="AJ29" i="13"/>
  <c r="I29" i="13" s="1"/>
  <c r="AM18" i="15"/>
  <c r="AO18" i="15" s="1"/>
  <c r="AM17" i="15"/>
  <c r="AO17" i="15" s="1"/>
  <c r="AQ17" i="15" s="1"/>
  <c r="AQ15" i="15"/>
  <c r="AR14" i="15"/>
  <c r="AM14" i="15"/>
  <c r="AO14" i="15" s="1"/>
  <c r="AQ14" i="15" s="1"/>
  <c r="AH12" i="15"/>
  <c r="AI12" i="15" s="1"/>
  <c r="AK12" i="15" s="1"/>
  <c r="AL12" i="15" s="1"/>
  <c r="P8" i="17"/>
  <c r="AL8" i="17"/>
  <c r="AK8" i="17"/>
  <c r="AK7" i="17"/>
  <c r="P7" i="17"/>
  <c r="AM10" i="15"/>
  <c r="AO10" i="15" s="1"/>
  <c r="AQ9" i="15"/>
  <c r="AR8" i="15"/>
  <c r="AM8" i="15"/>
  <c r="AO8" i="15" s="1"/>
  <c r="AQ8" i="15" s="1"/>
  <c r="AL7" i="17"/>
  <c r="P15" i="17"/>
  <c r="AK15" i="17"/>
  <c r="AM21" i="15"/>
  <c r="AO21" i="15" s="1"/>
  <c r="AQ21" i="15" s="1"/>
  <c r="F91" i="8"/>
  <c r="F103" i="8"/>
  <c r="P10" i="17" l="1"/>
  <c r="AK10" i="17"/>
  <c r="AR17" i="15"/>
  <c r="AQ18" i="15"/>
  <c r="AR18" i="15"/>
  <c r="AM12" i="15"/>
  <c r="AO12" i="15" s="1"/>
  <c r="AQ12" i="15" s="1"/>
  <c r="AR10" i="15"/>
  <c r="AQ10" i="15"/>
  <c r="Z6" i="17"/>
  <c r="AA6" i="17" s="1"/>
  <c r="Y6" i="17"/>
  <c r="V6" i="17"/>
  <c r="T6" i="17"/>
  <c r="S6" i="17"/>
  <c r="AR12" i="15" l="1"/>
  <c r="U6" i="17"/>
  <c r="AG6" i="17" s="1"/>
  <c r="AH6" i="17" s="1"/>
  <c r="AB6" i="17"/>
  <c r="W6" i="17"/>
  <c r="AC6" i="17" l="1"/>
  <c r="AI6" i="17"/>
  <c r="AJ6" i="17" s="1"/>
  <c r="AL6" i="17" l="1"/>
  <c r="AL16" i="17" s="1"/>
  <c r="N16" i="17" s="1"/>
  <c r="P6" i="17"/>
  <c r="AK6" i="17"/>
  <c r="AK16" i="17" s="1"/>
  <c r="I16" i="17" s="1"/>
  <c r="G24" i="10" l="1"/>
  <c r="E9" i="14" s="1"/>
  <c r="F186" i="8"/>
  <c r="F189" i="8"/>
  <c r="AA31" i="15"/>
  <c r="AB31" i="15" s="1"/>
  <c r="Z31" i="15"/>
  <c r="W31" i="15"/>
  <c r="X31" i="15" s="1"/>
  <c r="U31" i="15"/>
  <c r="T31" i="15"/>
  <c r="S31" i="15"/>
  <c r="AC31" i="15" l="1"/>
  <c r="V31" i="15"/>
  <c r="Y31" i="15" s="1"/>
  <c r="AH31" i="15" s="1"/>
  <c r="W7" i="15"/>
  <c r="Q19" i="15" l="1"/>
  <c r="AD31" i="15"/>
  <c r="AI31" i="15" s="1"/>
  <c r="AJ31" i="15" s="1"/>
  <c r="AK31" i="15" s="1"/>
  <c r="AL31" i="15" s="1"/>
  <c r="AM31" i="15" s="1"/>
  <c r="AN31" i="15" s="1"/>
  <c r="Q18" i="15"/>
  <c r="Q17" i="15"/>
  <c r="Q21" i="15"/>
  <c r="X7" i="13"/>
  <c r="Z7" i="13" s="1"/>
  <c r="V7" i="13"/>
  <c r="U7" i="13"/>
  <c r="T7" i="13"/>
  <c r="AG15" i="18"/>
  <c r="AE15" i="18"/>
  <c r="AF15" i="18" s="1"/>
  <c r="AB15" i="18"/>
  <c r="AA15" i="18"/>
  <c r="Z15" i="18"/>
  <c r="Y15" i="18"/>
  <c r="X15" i="18"/>
  <c r="W15" i="18"/>
  <c r="V15" i="18"/>
  <c r="U15" i="18"/>
  <c r="T15" i="18"/>
  <c r="AE14" i="18"/>
  <c r="AG14" i="18" s="1"/>
  <c r="AB14" i="18"/>
  <c r="AA14" i="18"/>
  <c r="Z14" i="18"/>
  <c r="Y14" i="18"/>
  <c r="X14" i="18"/>
  <c r="W14" i="18"/>
  <c r="V14" i="18"/>
  <c r="U14" i="18"/>
  <c r="T14" i="18"/>
  <c r="AE13" i="18"/>
  <c r="AF13" i="18" s="1"/>
  <c r="AB13" i="18"/>
  <c r="AA13" i="18"/>
  <c r="Z13" i="18"/>
  <c r="Y13" i="18"/>
  <c r="X13" i="18"/>
  <c r="W13" i="18"/>
  <c r="V13" i="18"/>
  <c r="U13" i="18"/>
  <c r="T13" i="18"/>
  <c r="AE12" i="18"/>
  <c r="AF12" i="18" s="1"/>
  <c r="AB12" i="18"/>
  <c r="AA12" i="18"/>
  <c r="Z12" i="18"/>
  <c r="Y12" i="18"/>
  <c r="X12" i="18"/>
  <c r="W12" i="18"/>
  <c r="V12" i="18"/>
  <c r="U12" i="18"/>
  <c r="T12" i="18"/>
  <c r="AE11" i="18"/>
  <c r="AF11" i="18" s="1"/>
  <c r="AB11" i="18"/>
  <c r="AA11" i="18"/>
  <c r="Z11" i="18"/>
  <c r="Y11" i="18"/>
  <c r="X11" i="18"/>
  <c r="W11" i="18"/>
  <c r="V11" i="18"/>
  <c r="U11" i="18"/>
  <c r="T11" i="18"/>
  <c r="AE10" i="18"/>
  <c r="AG10" i="18" s="1"/>
  <c r="AB10" i="18"/>
  <c r="AA10" i="18"/>
  <c r="Z10" i="18"/>
  <c r="Y10" i="18"/>
  <c r="X10" i="18"/>
  <c r="W10" i="18"/>
  <c r="V10" i="18"/>
  <c r="U10" i="18"/>
  <c r="T10" i="18"/>
  <c r="AE9" i="18"/>
  <c r="AG9" i="18" s="1"/>
  <c r="AB9" i="18"/>
  <c r="AA9" i="18"/>
  <c r="Z9" i="18"/>
  <c r="Y9" i="18"/>
  <c r="X9" i="18"/>
  <c r="W9" i="18"/>
  <c r="V9" i="18"/>
  <c r="U9" i="18"/>
  <c r="T9" i="18"/>
  <c r="AE8" i="18"/>
  <c r="AF8" i="18" s="1"/>
  <c r="AB8" i="18"/>
  <c r="AA8" i="18"/>
  <c r="Z8" i="18"/>
  <c r="Y8" i="18"/>
  <c r="X8" i="18"/>
  <c r="W8" i="18"/>
  <c r="V8" i="18"/>
  <c r="U8" i="18"/>
  <c r="T8" i="18"/>
  <c r="AF7" i="18"/>
  <c r="AE7" i="18"/>
  <c r="AG7" i="18" s="1"/>
  <c r="AB7" i="18"/>
  <c r="AA7" i="18"/>
  <c r="Z7" i="18"/>
  <c r="Y7" i="18"/>
  <c r="X7" i="18"/>
  <c r="W7" i="18"/>
  <c r="V7" i="18"/>
  <c r="U7" i="18"/>
  <c r="T7" i="18"/>
  <c r="AE6" i="18"/>
  <c r="AG6" i="18" s="1"/>
  <c r="AB6" i="18"/>
  <c r="AA6" i="18"/>
  <c r="X6" i="18"/>
  <c r="W6" i="18"/>
  <c r="Y6" i="18" s="1"/>
  <c r="U6" i="18"/>
  <c r="T6" i="18"/>
  <c r="V6" i="18" s="1"/>
  <c r="Z6" i="18" s="1"/>
  <c r="AC6" i="18" s="1"/>
  <c r="R6" i="18" s="1"/>
  <c r="AP31" i="15" l="1"/>
  <c r="Q31" i="15"/>
  <c r="W7" i="13"/>
  <c r="AF9" i="18"/>
  <c r="AC14" i="18"/>
  <c r="R14" i="18" s="1"/>
  <c r="AC10" i="18"/>
  <c r="R10" i="18" s="1"/>
  <c r="AO31" i="15"/>
  <c r="AO51" i="15" s="1"/>
  <c r="AG11" i="18"/>
  <c r="AC11" i="18"/>
  <c r="R11" i="18" s="1"/>
  <c r="AG13" i="18"/>
  <c r="AC7" i="18"/>
  <c r="R7" i="18" s="1"/>
  <c r="AC12" i="18"/>
  <c r="R12" i="18" s="1"/>
  <c r="AC13" i="18"/>
  <c r="R13" i="18" s="1"/>
  <c r="AC15" i="18"/>
  <c r="R15" i="18" s="1"/>
  <c r="AC8" i="18"/>
  <c r="R8" i="18" s="1"/>
  <c r="AC9" i="18"/>
  <c r="R9" i="18" s="1"/>
  <c r="P16" i="17"/>
  <c r="Q20" i="15"/>
  <c r="Y7" i="13"/>
  <c r="AG8" i="18"/>
  <c r="AG12" i="18"/>
  <c r="AF6" i="18"/>
  <c r="AF10" i="18"/>
  <c r="AF14" i="18"/>
  <c r="AA7" i="13"/>
  <c r="R16" i="18" l="1"/>
  <c r="AG16" i="18"/>
  <c r="O16" i="18" s="1"/>
  <c r="AP51" i="15"/>
  <c r="O51" i="15" s="1"/>
  <c r="AB7" i="13"/>
  <c r="AC7" i="13" s="1"/>
  <c r="AF16" i="18"/>
  <c r="I16" i="18" s="1"/>
  <c r="AI7" i="13"/>
  <c r="R48" i="16"/>
  <c r="R47" i="16"/>
  <c r="R46" i="16"/>
  <c r="R45" i="16"/>
  <c r="R44" i="16"/>
  <c r="R43" i="16"/>
  <c r="R42" i="16"/>
  <c r="R41" i="16"/>
  <c r="R40" i="16"/>
  <c r="R39" i="16"/>
  <c r="AE32" i="16"/>
  <c r="AD32" i="16"/>
  <c r="AB32" i="16"/>
  <c r="AC32" i="16" s="1"/>
  <c r="AA32" i="16"/>
  <c r="Y32" i="16"/>
  <c r="Z32" i="16" s="1"/>
  <c r="X32" i="16"/>
  <c r="W32" i="16"/>
  <c r="V32" i="16"/>
  <c r="U32" i="16"/>
  <c r="AL32" i="16" s="1"/>
  <c r="T32" i="16"/>
  <c r="S32" i="16"/>
  <c r="R32" i="16"/>
  <c r="AE31" i="16"/>
  <c r="AD31" i="16"/>
  <c r="AB31" i="16"/>
  <c r="AC31" i="16" s="1"/>
  <c r="AA31" i="16"/>
  <c r="Y31" i="16"/>
  <c r="Z31" i="16" s="1"/>
  <c r="X31" i="16"/>
  <c r="W31" i="16"/>
  <c r="V31" i="16"/>
  <c r="U31" i="16"/>
  <c r="AF31" i="16" s="1"/>
  <c r="T31" i="16"/>
  <c r="S31" i="16"/>
  <c r="R31" i="16"/>
  <c r="AE30" i="16"/>
  <c r="AD30" i="16"/>
  <c r="AB30" i="16"/>
  <c r="AC30" i="16" s="1"/>
  <c r="AA30" i="16"/>
  <c r="Y30" i="16"/>
  <c r="Z30" i="16" s="1"/>
  <c r="X30" i="16"/>
  <c r="W30" i="16"/>
  <c r="V30" i="16"/>
  <c r="U30" i="16"/>
  <c r="AF30" i="16" s="1"/>
  <c r="AG30" i="16" s="1"/>
  <c r="AH30" i="16" s="1"/>
  <c r="AI30" i="16" s="1"/>
  <c r="P30" i="16" s="1"/>
  <c r="T30" i="16"/>
  <c r="S30" i="16"/>
  <c r="R30" i="16"/>
  <c r="AE29" i="16"/>
  <c r="AD29" i="16"/>
  <c r="AB29" i="16"/>
  <c r="AC29" i="16" s="1"/>
  <c r="AA29" i="16"/>
  <c r="Y29" i="16"/>
  <c r="Z29" i="16" s="1"/>
  <c r="X29" i="16"/>
  <c r="W29" i="16"/>
  <c r="V29" i="16"/>
  <c r="U29" i="16"/>
  <c r="AL29" i="16" s="1"/>
  <c r="T29" i="16"/>
  <c r="S29" i="16"/>
  <c r="R29" i="16"/>
  <c r="AE28" i="16"/>
  <c r="AD28" i="16"/>
  <c r="AB28" i="16"/>
  <c r="AC28" i="16" s="1"/>
  <c r="AA28" i="16"/>
  <c r="Y28" i="16"/>
  <c r="Z28" i="16" s="1"/>
  <c r="X28" i="16"/>
  <c r="W28" i="16"/>
  <c r="V28" i="16"/>
  <c r="U28" i="16"/>
  <c r="AF28" i="16" s="1"/>
  <c r="T28" i="16"/>
  <c r="S28" i="16"/>
  <c r="R28" i="16"/>
  <c r="AE27" i="16"/>
  <c r="AD27" i="16"/>
  <c r="AB27" i="16"/>
  <c r="AC27" i="16" s="1"/>
  <c r="AA27" i="16"/>
  <c r="Y27" i="16"/>
  <c r="Z27" i="16" s="1"/>
  <c r="X27" i="16"/>
  <c r="W27" i="16"/>
  <c r="V27" i="16"/>
  <c r="U27" i="16"/>
  <c r="AL27" i="16" s="1"/>
  <c r="T27" i="16"/>
  <c r="S27" i="16"/>
  <c r="R27" i="16"/>
  <c r="AE26" i="16"/>
  <c r="AD26" i="16"/>
  <c r="AB26" i="16"/>
  <c r="AC26" i="16" s="1"/>
  <c r="AA26" i="16"/>
  <c r="Y26" i="16"/>
  <c r="Z26" i="16" s="1"/>
  <c r="X26" i="16"/>
  <c r="W26" i="16"/>
  <c r="V26" i="16"/>
  <c r="U26" i="16"/>
  <c r="AK26" i="16" s="1"/>
  <c r="T26" i="16"/>
  <c r="S26" i="16"/>
  <c r="R26" i="16"/>
  <c r="AE25" i="16"/>
  <c r="AD25" i="16"/>
  <c r="AB25" i="16"/>
  <c r="AC25" i="16" s="1"/>
  <c r="AA25" i="16"/>
  <c r="Y25" i="16"/>
  <c r="Z25" i="16" s="1"/>
  <c r="X25" i="16"/>
  <c r="W25" i="16"/>
  <c r="V25" i="16"/>
  <c r="U25" i="16"/>
  <c r="AL25" i="16" s="1"/>
  <c r="T25" i="16"/>
  <c r="S25" i="16"/>
  <c r="R25" i="16"/>
  <c r="AE24" i="16"/>
  <c r="AD24" i="16"/>
  <c r="AB24" i="16"/>
  <c r="AC24" i="16" s="1"/>
  <c r="AA24" i="16"/>
  <c r="Z24" i="16"/>
  <c r="Y24" i="16"/>
  <c r="X24" i="16"/>
  <c r="W24" i="16"/>
  <c r="V24" i="16"/>
  <c r="U24" i="16"/>
  <c r="AL24" i="16" s="1"/>
  <c r="T24" i="16"/>
  <c r="S24" i="16"/>
  <c r="R24" i="16"/>
  <c r="AE23" i="16"/>
  <c r="AD23" i="16"/>
  <c r="AB23" i="16"/>
  <c r="AC23" i="16" s="1"/>
  <c r="AA23" i="16"/>
  <c r="Y23" i="16"/>
  <c r="Z23" i="16" s="1"/>
  <c r="X23" i="16"/>
  <c r="W23" i="16"/>
  <c r="V23" i="16"/>
  <c r="U23" i="16"/>
  <c r="AF23" i="16" s="1"/>
  <c r="T23" i="16"/>
  <c r="S23" i="16"/>
  <c r="R23" i="16"/>
  <c r="AE16" i="16"/>
  <c r="AD16" i="16"/>
  <c r="AB16" i="16"/>
  <c r="AC16" i="16" s="1"/>
  <c r="AA16" i="16"/>
  <c r="Y16" i="16"/>
  <c r="Z16" i="16" s="1"/>
  <c r="X16" i="16"/>
  <c r="W16" i="16"/>
  <c r="V16" i="16"/>
  <c r="U16" i="16"/>
  <c r="AL16" i="16" s="1"/>
  <c r="T16" i="16"/>
  <c r="S16" i="16"/>
  <c r="R16" i="16"/>
  <c r="AE15" i="16"/>
  <c r="AD15" i="16"/>
  <c r="AB15" i="16"/>
  <c r="AC15" i="16" s="1"/>
  <c r="AA15" i="16"/>
  <c r="Y15" i="16"/>
  <c r="Z15" i="16" s="1"/>
  <c r="X15" i="16"/>
  <c r="W15" i="16"/>
  <c r="V15" i="16"/>
  <c r="U15" i="16"/>
  <c r="AF15" i="16" s="1"/>
  <c r="T15" i="16"/>
  <c r="S15" i="16"/>
  <c r="R15" i="16"/>
  <c r="AE14" i="16"/>
  <c r="AD14" i="16"/>
  <c r="AB14" i="16"/>
  <c r="AC14" i="16" s="1"/>
  <c r="AA14" i="16"/>
  <c r="Y14" i="16"/>
  <c r="Z14" i="16" s="1"/>
  <c r="X14" i="16"/>
  <c r="W14" i="16"/>
  <c r="V14" i="16"/>
  <c r="U14" i="16"/>
  <c r="AL14" i="16" s="1"/>
  <c r="T14" i="16"/>
  <c r="S14" i="16"/>
  <c r="R14" i="16"/>
  <c r="AE13" i="16"/>
  <c r="AD13" i="16"/>
  <c r="AB13" i="16"/>
  <c r="AC13" i="16" s="1"/>
  <c r="AA13" i="16"/>
  <c r="Y13" i="16"/>
  <c r="Z13" i="16" s="1"/>
  <c r="X13" i="16"/>
  <c r="W13" i="16"/>
  <c r="V13" i="16"/>
  <c r="U13" i="16"/>
  <c r="AK13" i="16" s="1"/>
  <c r="T13" i="16"/>
  <c r="S13" i="16"/>
  <c r="R13" i="16"/>
  <c r="AE12" i="16"/>
  <c r="AD12" i="16"/>
  <c r="AB12" i="16"/>
  <c r="AC12" i="16" s="1"/>
  <c r="AA12" i="16"/>
  <c r="Y12" i="16"/>
  <c r="Z12" i="16" s="1"/>
  <c r="X12" i="16"/>
  <c r="W12" i="16"/>
  <c r="V12" i="16"/>
  <c r="U12" i="16"/>
  <c r="AL12" i="16" s="1"/>
  <c r="T12" i="16"/>
  <c r="S12" i="16"/>
  <c r="R12" i="16"/>
  <c r="AE11" i="16"/>
  <c r="AD11" i="16"/>
  <c r="AB11" i="16"/>
  <c r="AC11" i="16" s="1"/>
  <c r="AA11" i="16"/>
  <c r="Y11" i="16"/>
  <c r="Z11" i="16" s="1"/>
  <c r="X11" i="16"/>
  <c r="W11" i="16"/>
  <c r="V11" i="16"/>
  <c r="U11" i="16"/>
  <c r="AL11" i="16" s="1"/>
  <c r="T11" i="16"/>
  <c r="S11" i="16"/>
  <c r="R11" i="16"/>
  <c r="AE10" i="16"/>
  <c r="AD10" i="16"/>
  <c r="AB10" i="16"/>
  <c r="AC10" i="16" s="1"/>
  <c r="AA10" i="16"/>
  <c r="Y10" i="16"/>
  <c r="Z10" i="16" s="1"/>
  <c r="X10" i="16"/>
  <c r="W10" i="16"/>
  <c r="V10" i="16"/>
  <c r="U10" i="16"/>
  <c r="AF10" i="16" s="1"/>
  <c r="T10" i="16"/>
  <c r="S10" i="16"/>
  <c r="R10" i="16"/>
  <c r="AE9" i="16"/>
  <c r="AD9" i="16"/>
  <c r="AB9" i="16"/>
  <c r="AC9" i="16" s="1"/>
  <c r="AA9" i="16"/>
  <c r="Y9" i="16"/>
  <c r="Z9" i="16" s="1"/>
  <c r="X9" i="16"/>
  <c r="W9" i="16"/>
  <c r="V9" i="16"/>
  <c r="U9" i="16"/>
  <c r="AF9" i="16" s="1"/>
  <c r="T9" i="16"/>
  <c r="S9" i="16"/>
  <c r="R9" i="16"/>
  <c r="AE8" i="16"/>
  <c r="AD8" i="16"/>
  <c r="AB8" i="16"/>
  <c r="AC8" i="16" s="1"/>
  <c r="AA8" i="16"/>
  <c r="Y8" i="16"/>
  <c r="Z8" i="16" s="1"/>
  <c r="X8" i="16"/>
  <c r="W8" i="16"/>
  <c r="V8" i="16"/>
  <c r="U8" i="16"/>
  <c r="AL8" i="16" s="1"/>
  <c r="T8" i="16"/>
  <c r="S8" i="16"/>
  <c r="R8" i="16"/>
  <c r="AE7" i="16"/>
  <c r="AD7" i="16"/>
  <c r="AB7" i="16"/>
  <c r="AC7" i="16" s="1"/>
  <c r="AA7" i="16"/>
  <c r="Y7" i="16"/>
  <c r="Z7" i="16" s="1"/>
  <c r="X7" i="16"/>
  <c r="W7" i="16"/>
  <c r="V7" i="16"/>
  <c r="U7" i="16"/>
  <c r="AF7" i="16" s="1"/>
  <c r="T7" i="16"/>
  <c r="S7" i="16"/>
  <c r="R7" i="16"/>
  <c r="AC7" i="15"/>
  <c r="AE7" i="15" s="1"/>
  <c r="AB7" i="15"/>
  <c r="Z7" i="15"/>
  <c r="AA7" i="15" s="1"/>
  <c r="X7" i="15"/>
  <c r="Y7" i="15" s="1"/>
  <c r="V7" i="15"/>
  <c r="T7" i="15"/>
  <c r="AG10" i="16" l="1"/>
  <c r="AH10" i="16" s="1"/>
  <c r="AI10" i="16" s="1"/>
  <c r="P10" i="16" s="1"/>
  <c r="AK15" i="16"/>
  <c r="AG23" i="16"/>
  <c r="AH23" i="16" s="1"/>
  <c r="AI23" i="16" s="1"/>
  <c r="P23" i="16" s="1"/>
  <c r="AF32" i="16"/>
  <c r="AG32" i="16" s="1"/>
  <c r="AH32" i="16" s="1"/>
  <c r="AI32" i="16" s="1"/>
  <c r="P32" i="16" s="1"/>
  <c r="AE7" i="13"/>
  <c r="AF7" i="13" s="1"/>
  <c r="AK7" i="13"/>
  <c r="AK15" i="13" s="1"/>
  <c r="O15" i="13" s="1"/>
  <c r="O30" i="13" s="1"/>
  <c r="AG7" i="16"/>
  <c r="AH7" i="16" s="1"/>
  <c r="AI7" i="16" s="1"/>
  <c r="P7" i="16" s="1"/>
  <c r="AK9" i="16"/>
  <c r="AG15" i="16"/>
  <c r="AK23" i="16"/>
  <c r="AF29" i="16"/>
  <c r="AG29" i="16" s="1"/>
  <c r="AH29" i="16" s="1"/>
  <c r="AI29" i="16" s="1"/>
  <c r="P29" i="16" s="1"/>
  <c r="AF11" i="16"/>
  <c r="AG11" i="16" s="1"/>
  <c r="AH11" i="16" s="1"/>
  <c r="AI11" i="16" s="1"/>
  <c r="P11" i="16" s="1"/>
  <c r="AF14" i="16"/>
  <c r="AG14" i="16" s="1"/>
  <c r="AH14" i="16" s="1"/>
  <c r="AI14" i="16" s="1"/>
  <c r="P14" i="16" s="1"/>
  <c r="AG28" i="16"/>
  <c r="AH28" i="16" s="1"/>
  <c r="AI28" i="16" s="1"/>
  <c r="P28" i="16" s="1"/>
  <c r="AG31" i="16"/>
  <c r="AH31" i="16" s="1"/>
  <c r="AI31" i="16" s="1"/>
  <c r="P31" i="16" s="1"/>
  <c r="AK28" i="16"/>
  <c r="AK31" i="16"/>
  <c r="AK10" i="16"/>
  <c r="AK7" i="16"/>
  <c r="AG9" i="16"/>
  <c r="AH9" i="16" s="1"/>
  <c r="AI9" i="16" s="1"/>
  <c r="P9" i="16" s="1"/>
  <c r="AH15" i="16"/>
  <c r="AI15" i="16" s="1"/>
  <c r="P15" i="16" s="1"/>
  <c r="AF24" i="16"/>
  <c r="AG24" i="16" s="1"/>
  <c r="AH24" i="16" s="1"/>
  <c r="AI24" i="16" s="1"/>
  <c r="P24" i="16" s="1"/>
  <c r="AF27" i="16"/>
  <c r="AG27" i="16" s="1"/>
  <c r="AH27" i="16" s="1"/>
  <c r="AI27" i="16" s="1"/>
  <c r="P27" i="16" s="1"/>
  <c r="AK30" i="16"/>
  <c r="AF7" i="15"/>
  <c r="Q10" i="15"/>
  <c r="Q9" i="15"/>
  <c r="AL13" i="16"/>
  <c r="AL10" i="16"/>
  <c r="AL23" i="16"/>
  <c r="AL31" i="16"/>
  <c r="AL26" i="16"/>
  <c r="AL7" i="16"/>
  <c r="AF8" i="16"/>
  <c r="AG8" i="16" s="1"/>
  <c r="AH8" i="16" s="1"/>
  <c r="AI8" i="16" s="1"/>
  <c r="P8" i="16" s="1"/>
  <c r="AK12" i="16"/>
  <c r="AL15" i="16"/>
  <c r="AF16" i="16"/>
  <c r="AG16" i="16" s="1"/>
  <c r="AH16" i="16" s="1"/>
  <c r="AI16" i="16" s="1"/>
  <c r="P16" i="16" s="1"/>
  <c r="AK25" i="16"/>
  <c r="AL28" i="16"/>
  <c r="AL9" i="16"/>
  <c r="AK14" i="16"/>
  <c r="AK27" i="16"/>
  <c r="AL30" i="16"/>
  <c r="AK11" i="16"/>
  <c r="AK24" i="16"/>
  <c r="AK32" i="16"/>
  <c r="AK8" i="16"/>
  <c r="AF12" i="16"/>
  <c r="AG12" i="16" s="1"/>
  <c r="AH12" i="16" s="1"/>
  <c r="AI12" i="16" s="1"/>
  <c r="P12" i="16" s="1"/>
  <c r="AK16" i="16"/>
  <c r="AF25" i="16"/>
  <c r="AG25" i="16" s="1"/>
  <c r="AH25" i="16" s="1"/>
  <c r="AI25" i="16" s="1"/>
  <c r="P25" i="16" s="1"/>
  <c r="AK29" i="16"/>
  <c r="AF13" i="16"/>
  <c r="AG13" i="16" s="1"/>
  <c r="AH13" i="16" s="1"/>
  <c r="AI13" i="16" s="1"/>
  <c r="P13" i="16" s="1"/>
  <c r="AF26" i="16"/>
  <c r="AG26" i="16" s="1"/>
  <c r="AH26" i="16" s="1"/>
  <c r="AI26" i="16" s="1"/>
  <c r="P26" i="16" s="1"/>
  <c r="AG7" i="13" l="1"/>
  <c r="R7" i="13" s="1"/>
  <c r="R15" i="13" s="1"/>
  <c r="R30" i="13" s="1"/>
  <c r="AL17" i="16"/>
  <c r="N17" i="16" s="1"/>
  <c r="AH7" i="15"/>
  <c r="AK7" i="15" s="1"/>
  <c r="AJ7" i="13"/>
  <c r="AJ15" i="13" s="1"/>
  <c r="I15" i="13" s="1"/>
  <c r="I30" i="13" s="1"/>
  <c r="P33" i="16"/>
  <c r="AK33" i="16"/>
  <c r="I33" i="16" s="1"/>
  <c r="P17" i="16"/>
  <c r="Q15" i="15"/>
  <c r="Q16" i="15"/>
  <c r="I51" i="15"/>
  <c r="AL33" i="16"/>
  <c r="N33" i="16" s="1"/>
  <c r="N66" i="16" s="1"/>
  <c r="AK17" i="16"/>
  <c r="I17" i="16" s="1"/>
  <c r="I66" i="16" s="1"/>
  <c r="AM7" i="15" l="1"/>
  <c r="AO7" i="15" s="1"/>
  <c r="AQ7" i="15" s="1"/>
  <c r="AL7" i="15"/>
  <c r="Q12" i="15"/>
  <c r="Q8" i="15"/>
  <c r="AR7" i="15"/>
  <c r="AR22" i="15" s="1"/>
  <c r="Q14" i="15"/>
  <c r="Q13" i="15"/>
  <c r="AQ22" i="15"/>
  <c r="Q51" i="15"/>
  <c r="Q11" i="15"/>
  <c r="P37" i="1"/>
  <c r="P32" i="1"/>
  <c r="M24" i="1"/>
  <c r="N24" i="1" s="1"/>
  <c r="O24" i="1" s="1"/>
  <c r="P24" i="1"/>
  <c r="M32" i="1"/>
  <c r="N32" i="1" s="1"/>
  <c r="O32" i="1" s="1"/>
  <c r="Q32" i="1"/>
  <c r="T32" i="1"/>
  <c r="M34" i="1"/>
  <c r="M27" i="1"/>
  <c r="M26" i="1"/>
  <c r="M8" i="1"/>
  <c r="N8" i="1" s="1"/>
  <c r="O8" i="1" s="1"/>
  <c r="T8" i="1" s="1"/>
  <c r="P8" i="1"/>
  <c r="Q8" i="1"/>
  <c r="R8" i="1" s="1"/>
  <c r="M9" i="1"/>
  <c r="N9" i="1" s="1"/>
  <c r="O9" i="1" s="1"/>
  <c r="T9" i="1" s="1"/>
  <c r="P9" i="1"/>
  <c r="Q9" i="1"/>
  <c r="R9" i="1" s="1"/>
  <c r="M10" i="1"/>
  <c r="N10" i="1" s="1"/>
  <c r="O10" i="1" s="1"/>
  <c r="T10" i="1" s="1"/>
  <c r="P10" i="1"/>
  <c r="Q10" i="1"/>
  <c r="R10" i="1" s="1"/>
  <c r="M11" i="1"/>
  <c r="N11" i="1" s="1"/>
  <c r="O11" i="1" s="1"/>
  <c r="T11" i="1" s="1"/>
  <c r="P11" i="1"/>
  <c r="Q11" i="1"/>
  <c r="R11" i="1" s="1"/>
  <c r="M12" i="1"/>
  <c r="N12" i="1" s="1"/>
  <c r="O12" i="1" s="1"/>
  <c r="T12" i="1" s="1"/>
  <c r="P12" i="1"/>
  <c r="Q12" i="1"/>
  <c r="R12" i="1" s="1"/>
  <c r="M13" i="1"/>
  <c r="N13" i="1" s="1"/>
  <c r="O13" i="1" s="1"/>
  <c r="P13" i="1"/>
  <c r="Q13" i="1"/>
  <c r="R13" i="1" s="1"/>
  <c r="T13" i="1"/>
  <c r="M14" i="1"/>
  <c r="N14" i="1" s="1"/>
  <c r="O14" i="1" s="1"/>
  <c r="T14" i="1" s="1"/>
  <c r="P14" i="1"/>
  <c r="Q14" i="1"/>
  <c r="R14" i="1" s="1"/>
  <c r="M15" i="1"/>
  <c r="N15" i="1" s="1"/>
  <c r="O15" i="1" s="1"/>
  <c r="P15" i="1"/>
  <c r="Q15" i="1"/>
  <c r="R15" i="1" s="1"/>
  <c r="T15" i="1"/>
  <c r="M16" i="1"/>
  <c r="N16" i="1" s="1"/>
  <c r="O16" i="1" s="1"/>
  <c r="T16" i="1" s="1"/>
  <c r="P16" i="1"/>
  <c r="Q16" i="1"/>
  <c r="R16" i="1" s="1"/>
  <c r="M17" i="1"/>
  <c r="N17" i="1" s="1"/>
  <c r="O17" i="1" s="1"/>
  <c r="T17" i="1" s="1"/>
  <c r="P17" i="1"/>
  <c r="Q17" i="1"/>
  <c r="R17" i="1" s="1"/>
  <c r="M18" i="1"/>
  <c r="N18" i="1" s="1"/>
  <c r="O18" i="1" s="1"/>
  <c r="T18" i="1" s="1"/>
  <c r="P18" i="1"/>
  <c r="Q18" i="1"/>
  <c r="R18" i="1" s="1"/>
  <c r="M19" i="1"/>
  <c r="N19" i="1" s="1"/>
  <c r="O19" i="1" s="1"/>
  <c r="P19" i="1"/>
  <c r="Q19" i="1"/>
  <c r="R19" i="1" s="1"/>
  <c r="T19" i="1"/>
  <c r="M20" i="1"/>
  <c r="N20" i="1" s="1"/>
  <c r="O20" i="1" s="1"/>
  <c r="P20" i="1"/>
  <c r="Q20" i="1"/>
  <c r="R20" i="1" s="1"/>
  <c r="T20" i="1"/>
  <c r="M21" i="1"/>
  <c r="N21" i="1" s="1"/>
  <c r="O21" i="1" s="1"/>
  <c r="P21" i="1"/>
  <c r="Q21" i="1"/>
  <c r="R21" i="1" s="1"/>
  <c r="T21" i="1"/>
  <c r="M22" i="1"/>
  <c r="N22" i="1" s="1"/>
  <c r="O22" i="1" s="1"/>
  <c r="P22" i="1"/>
  <c r="Q22" i="1"/>
  <c r="R22" i="1" s="1"/>
  <c r="T22" i="1"/>
  <c r="M23" i="1"/>
  <c r="N23" i="1" s="1"/>
  <c r="O23" i="1" s="1"/>
  <c r="P23" i="1"/>
  <c r="Q23" i="1"/>
  <c r="R23" i="1" s="1"/>
  <c r="T23" i="1"/>
  <c r="Q24" i="1"/>
  <c r="R24" i="1" s="1"/>
  <c r="T24" i="1"/>
  <c r="Q7" i="15" l="1"/>
  <c r="Q22" i="15"/>
  <c r="U21" i="1"/>
  <c r="V21" i="1" s="1"/>
  <c r="U32" i="1"/>
  <c r="V32" i="1" s="1"/>
  <c r="I22" i="15"/>
  <c r="I17" i="17" s="1"/>
  <c r="O22" i="15"/>
  <c r="N17" i="17" s="1"/>
  <c r="U15" i="1"/>
  <c r="V15" i="1" s="1"/>
  <c r="U23" i="1"/>
  <c r="V23" i="1" s="1"/>
  <c r="U20" i="1"/>
  <c r="V20" i="1" s="1"/>
  <c r="U24" i="1"/>
  <c r="V24" i="1" s="1"/>
  <c r="U22" i="1"/>
  <c r="V22" i="1" s="1"/>
  <c r="U13" i="1" l="1"/>
  <c r="V13" i="1" s="1"/>
  <c r="U14" i="1"/>
  <c r="V14" i="1" s="1"/>
  <c r="U16" i="1"/>
  <c r="V16" i="1" s="1"/>
  <c r="U17" i="1"/>
  <c r="V17" i="1" s="1"/>
  <c r="J17" i="1" s="1"/>
  <c r="U19" i="1"/>
  <c r="V19" i="1" s="1"/>
  <c r="U18" i="1"/>
  <c r="V18" i="1" s="1"/>
  <c r="U9" i="1"/>
  <c r="V9" i="1" s="1"/>
  <c r="U12" i="1"/>
  <c r="V12" i="1" s="1"/>
  <c r="U11" i="1"/>
  <c r="V11" i="1" s="1"/>
  <c r="U10" i="1"/>
  <c r="V10" i="1" s="1"/>
  <c r="U8" i="1"/>
  <c r="V8" i="1" s="1"/>
  <c r="J8" i="1" s="1"/>
  <c r="M37" i="1"/>
  <c r="N37" i="1" s="1"/>
  <c r="O37" i="1" s="1"/>
  <c r="Q37" i="1"/>
  <c r="T37" i="1"/>
  <c r="U37" i="1" l="1"/>
  <c r="V37" i="1" s="1"/>
  <c r="T28" i="1" l="1"/>
  <c r="T29" i="1"/>
  <c r="T30" i="1"/>
  <c r="T31" i="1"/>
  <c r="T34" i="1"/>
  <c r="Q26" i="1"/>
  <c r="R26" i="1" s="1"/>
  <c r="Q27" i="1"/>
  <c r="Q28" i="1"/>
  <c r="Q29" i="1"/>
  <c r="Q30" i="1"/>
  <c r="Q31" i="1"/>
  <c r="Q34" i="1"/>
  <c r="Q35" i="1"/>
  <c r="Q36" i="1"/>
  <c r="P26" i="1"/>
  <c r="P27" i="1"/>
  <c r="P28" i="1"/>
  <c r="P29" i="1"/>
  <c r="P30" i="1"/>
  <c r="P31" i="1"/>
  <c r="P34" i="1"/>
  <c r="P35" i="1"/>
  <c r="P36" i="1"/>
  <c r="N26" i="1"/>
  <c r="O26" i="1" s="1"/>
  <c r="T26" i="1" s="1"/>
  <c r="N27" i="1"/>
  <c r="O27" i="1" s="1"/>
  <c r="T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N34" i="1"/>
  <c r="O34" i="1" s="1"/>
  <c r="M35" i="1"/>
  <c r="N35" i="1" s="1"/>
  <c r="O35" i="1" s="1"/>
  <c r="T35" i="1" s="1"/>
  <c r="M36" i="1"/>
  <c r="N36" i="1" s="1"/>
  <c r="O36" i="1" s="1"/>
  <c r="T36" i="1" s="1"/>
  <c r="Q7" i="1"/>
  <c r="R7" i="1" s="1"/>
  <c r="M7" i="1"/>
  <c r="U29" i="1" l="1"/>
  <c r="V29" i="1" s="1"/>
  <c r="U30" i="1"/>
  <c r="V30" i="1" s="1"/>
  <c r="U28" i="1"/>
  <c r="V28" i="1" s="1"/>
  <c r="U31" i="1"/>
  <c r="V31" i="1" s="1"/>
  <c r="U35" i="1" l="1"/>
  <c r="V35" i="1" s="1"/>
  <c r="U27" i="1"/>
  <c r="V27" i="1" s="1"/>
  <c r="U36" i="1"/>
  <c r="V36" i="1" s="1"/>
  <c r="U34" i="1"/>
  <c r="V34" i="1" s="1"/>
  <c r="U26" i="1"/>
  <c r="V26" i="1" s="1"/>
  <c r="J26" i="1" s="1"/>
  <c r="M50" i="1" s="1"/>
  <c r="J76" i="1" s="1"/>
  <c r="F177" i="8" l="1"/>
  <c r="F138" i="8"/>
  <c r="F115" i="8"/>
  <c r="F88" i="8"/>
  <c r="F86" i="8"/>
  <c r="F19" i="8"/>
  <c r="E28" i="14"/>
  <c r="H32" i="8" l="1"/>
  <c r="E19" i="14" s="1"/>
  <c r="F51" i="8"/>
  <c r="H139" i="8"/>
  <c r="H176" i="8" s="1"/>
  <c r="E22" i="14" s="1"/>
  <c r="F140" i="8"/>
  <c r="I154" i="8" s="1"/>
  <c r="H113" i="8"/>
  <c r="E21" i="14" s="1"/>
  <c r="F241" i="8"/>
  <c r="E23" i="14" s="1"/>
  <c r="M17" i="14" s="1"/>
  <c r="I155" i="8"/>
  <c r="F242" i="8" l="1"/>
  <c r="I156" i="8"/>
  <c r="E24" i="14" s="1"/>
  <c r="N7" i="1" l="1"/>
  <c r="O7" i="1" s="1"/>
  <c r="T7" i="1" s="1"/>
  <c r="U7" i="1" l="1"/>
  <c r="V7" i="1" l="1"/>
  <c r="I162" i="1"/>
  <c r="M161" i="1" s="1"/>
  <c r="E15" i="14" s="1"/>
  <c r="U4" i="1" l="1"/>
  <c r="P17" i="17" l="1"/>
  <c r="E6" i="14" l="1"/>
  <c r="J42" i="11"/>
  <c r="E8" i="14" s="1"/>
  <c r="H30" i="9" l="1"/>
  <c r="E11" i="14"/>
  <c r="E14" i="14" l="1"/>
  <c r="E16" i="14" s="1"/>
  <c r="E35" i="14" s="1"/>
  <c r="I163" i="1"/>
  <c r="M10" i="14" l="1"/>
  <c r="M7" i="14"/>
  <c r="M9" i="14"/>
  <c r="M6" i="14"/>
  <c r="M8" i="14"/>
  <c r="M11" i="14" l="1"/>
</calcChain>
</file>

<file path=xl/sharedStrings.xml><?xml version="1.0" encoding="utf-8"?>
<sst xmlns="http://schemas.openxmlformats.org/spreadsheetml/2006/main" count="1494" uniqueCount="758">
  <si>
    <t>รายการ</t>
  </si>
  <si>
    <t>รวม</t>
  </si>
  <si>
    <t>ชื่อโครงการวิจัย</t>
  </si>
  <si>
    <t>จำนวน</t>
  </si>
  <si>
    <t>ผู้ร่วมงาน</t>
  </si>
  <si>
    <t>โครงการชุดวิจัย/โครงการวิจัยเดี่ยว</t>
  </si>
  <si>
    <t>หน่วย</t>
  </si>
  <si>
    <t>ภาระงาน</t>
  </si>
  <si>
    <t>หมายเหตุ</t>
  </si>
  <si>
    <t>2. ภาระงานด้านการวิจัย งานสร้างสรรค์ และผลงานทางวิชาการ (ต่อ 26 สัปดาห์)</t>
  </si>
  <si>
    <t xml:space="preserve">4 หน่วยภาระงานต่อสัปดาห์ </t>
  </si>
  <si>
    <t>2 หน่วยภาระงานต่อสัปดาห์</t>
  </si>
  <si>
    <t xml:space="preserve">        - หัวหน้าโครงการ</t>
  </si>
  <si>
    <t xml:space="preserve">        - ผู้ร่วมโครงการ</t>
  </si>
  <si>
    <t>20 หน่วยภาระงานต่อฉบับ</t>
  </si>
  <si>
    <t>40 หน่วยภาระงานต่อฉบับ</t>
  </si>
  <si>
    <t>50 หน่วยภาระงานต่อฉบับ</t>
  </si>
  <si>
    <t>25 หน่วยภาระงานต่อฉบับ</t>
  </si>
  <si>
    <t>60 หน่วยภาระงานต่อฉบับ</t>
  </si>
  <si>
    <t>30 หน่วยภาระงานต่อฉบับ</t>
  </si>
  <si>
    <t>ชื่อเรื่อง/ผลงาน</t>
  </si>
  <si>
    <t>ระดับ</t>
  </si>
  <si>
    <t>สัดส่วน</t>
  </si>
  <si>
    <t>2. ผลงานวิจัยที่นำเสนอในลักษณะอื่น จะคิดภาระงานได้เมื่อได้มอบให้มหาวิทยาลัยเป็นผู้มีสิทธิในผลงานนั้น</t>
  </si>
  <si>
    <t>2.1.1 งานวิจัยที่กำลังดำเนินการ</t>
  </si>
  <si>
    <t xml:space="preserve">    ก. ทุนภายใน</t>
  </si>
  <si>
    <t xml:space="preserve">    ข. ทุนภายนอก</t>
  </si>
  <si>
    <t>2.1.2 รายงานโครงการวิจัยฉบับสมบูรณ์/</t>
  </si>
  <si>
    <t xml:space="preserve">        - ผู้ร่วมวิจัย</t>
  </si>
  <si>
    <t>60 หน่วยภาระงานต่อ reprint</t>
  </si>
  <si>
    <t>30 หน่วยภาระงานต่อ reprint</t>
  </si>
  <si>
    <t>100 หน่วยภาระงานต่อ reprint</t>
  </si>
  <si>
    <t>50 หน่วยภาระงานต่อ reprint</t>
  </si>
  <si>
    <t>110 หน่วยภาระงานต่อ reprint</t>
  </si>
  <si>
    <t>55 หน่วยภาระงานต่อ reprint</t>
  </si>
  <si>
    <t>150 หน่วยภาระงานต่อ reprint</t>
  </si>
  <si>
    <t>75 หน่วยภาระงานต่อ reprint</t>
  </si>
  <si>
    <t xml:space="preserve">  ก. บทความปริทัศน์ (review article)</t>
  </si>
  <si>
    <t>40 หน่วยภาระงานต่อบทความ</t>
  </si>
  <si>
    <t>20 หน่วยภาระงานต่อบทความ</t>
  </si>
  <si>
    <t>30 หน่วยภาระงานต่อบทความ</t>
  </si>
  <si>
    <t>15 หน่วยภาระงานต่อบทความ</t>
  </si>
  <si>
    <t>80 หน่วยภาระงานต่อบทความ</t>
  </si>
  <si>
    <t>60 หน่วยภาระงานต่อบทความ</t>
  </si>
  <si>
    <t>20 หน่วยภาระงานต่อเรื่อง</t>
  </si>
  <si>
    <t>60 หน่วยภาระงานต่อเรื่อง</t>
  </si>
  <si>
    <t xml:space="preserve">   ข2. ระดับนานาชาติ</t>
  </si>
  <si>
    <t>10 หน่วยภาระงานต่อเรื่อง</t>
  </si>
  <si>
    <t>30 หน่วยภาระงานต่อเรื่อง</t>
  </si>
  <si>
    <t>80 หน่วยภาระงานต่อเรื่อง</t>
  </si>
  <si>
    <t>2.2.3 บทความทางวิชาการ/ผลงานอื่น ๆ</t>
  </si>
  <si>
    <t xml:space="preserve">   ก. บทความทางวิชาการ </t>
  </si>
  <si>
    <t xml:space="preserve">           - หัวหน้าคณะ</t>
  </si>
  <si>
    <t xml:space="preserve">           - ผู้ร่วมเขียน</t>
  </si>
  <si>
    <t>15 หน่วยภาระงานต่อเรื่อง</t>
  </si>
  <si>
    <t>7.5 หน่วยภาระงานต่อเรื่อง</t>
  </si>
  <si>
    <t xml:space="preserve">       ก2. การเผยแพร่ในวารสารระดับนานาชาติ</t>
  </si>
  <si>
    <t xml:space="preserve">      ข1. ระดับชาติ</t>
  </si>
  <si>
    <t xml:space="preserve">      ข2. ระดับนานาชาติ</t>
  </si>
  <si>
    <t xml:space="preserve">        - ลิขสิทธิ์</t>
  </si>
  <si>
    <t xml:space="preserve">        - อนุสิทธิบัตร</t>
  </si>
  <si>
    <t xml:space="preserve">        - สิทธิบัตร</t>
  </si>
  <si>
    <t>50 หน่วยภาระงานต่อเรื่อง</t>
  </si>
  <si>
    <t>150 หน่วยภาระงานต่อเรื่อง</t>
  </si>
  <si>
    <t>250 หน่วยภาระงานต่อเรื่อง</t>
  </si>
  <si>
    <t>100 หน่วยภาระงานต่อเรื่อง</t>
  </si>
  <si>
    <t>300 หน่วยภาระงานต่อเรื่อง</t>
  </si>
  <si>
    <t>500 หน่วยภาระงานต่อเรื่อง</t>
  </si>
  <si>
    <t>15 หน่วยภาระงานต่อบท</t>
  </si>
  <si>
    <t>30 หน่วยภาระงานต่อบท</t>
  </si>
  <si>
    <r>
      <rPr>
        <b/>
        <u/>
        <sz val="14"/>
        <color theme="1"/>
        <rFont val="TH SarabunPSK"/>
        <family val="2"/>
      </rPr>
      <t>ตารางที่ 2.1</t>
    </r>
    <r>
      <rPr>
        <sz val="14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ภาระงานด้านการวิจัย (ดูวิธีการคิดภาระงานตามเกณฑ์ข้อ 2.1)</t>
    </r>
  </si>
  <si>
    <r>
      <t>ตารางที่ 2.2</t>
    </r>
    <r>
      <rPr>
        <b/>
        <sz val="14"/>
        <rFont val="TH SarabunPSK"/>
        <family val="2"/>
      </rPr>
      <t xml:space="preserve"> ผลงานทางวิชาการ </t>
    </r>
    <r>
      <rPr>
        <sz val="14"/>
        <rFont val="TH SarabunPSK"/>
        <family val="2"/>
      </rPr>
      <t>(ดูวิธีการคิดภาระงานตามเกณฑ์ข้อ 2.2)</t>
    </r>
  </si>
  <si>
    <t>หมายเหตุ :</t>
  </si>
  <si>
    <t xml:space="preserve">    ก. รายงานโครงการวิจัยฉบับสมบูรณ์</t>
  </si>
  <si>
    <t xml:space="preserve">         - หัวหน้าโครงการวิจัย</t>
  </si>
  <si>
    <t xml:space="preserve">         - ผู้ร่วมวิจัย </t>
  </si>
  <si>
    <t>แหล่งทุน</t>
  </si>
  <si>
    <t>ประเภททุน</t>
  </si>
  <si>
    <t>ทุนภายใน</t>
  </si>
  <si>
    <t>ทุนภายนอก</t>
  </si>
  <si>
    <t>โครงการชุด</t>
  </si>
  <si>
    <t>โครงการเดี่ยว</t>
  </si>
  <si>
    <t>(money-50k)/10k</t>
  </si>
  <si>
    <t>rounddown</t>
  </si>
  <si>
    <t>x 0.1</t>
  </si>
  <si>
    <t>ประเภท</t>
  </si>
  <si>
    <t>+ 6</t>
  </si>
  <si>
    <t>all x แหล่งทุน x ประเภท</t>
  </si>
  <si>
    <t>แหล่งทุน x ประเภท</t>
  </si>
  <si>
    <t>money&gt;50k</t>
  </si>
  <si>
    <t>หน่วย
ภาระงาน</t>
  </si>
  <si>
    <t>จำนวน
ผู้ร่วมงาน</t>
  </si>
  <si>
    <t>ทุนภายใน/
ทุนภายนอก</t>
  </si>
  <si>
    <t>money&lt;50k</t>
  </si>
  <si>
    <t>2.2.2 ผลงานวิจัยที่นำเสนอในลักษณะอื่น</t>
  </si>
  <si>
    <t xml:space="preserve">       - หัวหน้าโครงการ</t>
  </si>
  <si>
    <t xml:space="preserve">       - ผู้ร่วมวิจัย</t>
  </si>
  <si>
    <t xml:space="preserve">     (proceedings)</t>
  </si>
  <si>
    <t xml:space="preserve">  ข. ผลงานวิจัยที่นำเสนอในที่ประชุมวิชาการ</t>
  </si>
  <si>
    <t xml:space="preserve">        - Oral presentation</t>
  </si>
  <si>
    <t xml:space="preserve">      ค. ตำรา</t>
  </si>
  <si>
    <t xml:space="preserve">        - ภาษาไทย</t>
  </si>
  <si>
    <t xml:space="preserve">        - ภาษาต่างประเทศ</t>
  </si>
  <si>
    <t xml:space="preserve">      ง. หนังสือ</t>
  </si>
  <si>
    <t>5. ภาระงานด้านการบริหารและกรรมการอื่น ๆ (ต่อ 26 สัปดาห์)</t>
  </si>
  <si>
    <t>หน้าที่/งานที่ปฏิบัติ</t>
  </si>
  <si>
    <t>ต่อสัปดาห์</t>
  </si>
  <si>
    <t>ผู้บริหารกลุ่มที่ 1 และ 2 (35 หน่วยภาระงานต่อสัปดาห์)</t>
  </si>
  <si>
    <t>อธิการบดี</t>
  </si>
  <si>
    <t>รองอธิการบดี</t>
  </si>
  <si>
    <t xml:space="preserve">คณบดี </t>
  </si>
  <si>
    <t>ผู้บริหารกลุ่มที่ 4 (20 หน่วยภาระงานต่อสัปดาห์)</t>
  </si>
  <si>
    <t xml:space="preserve">ผู้ช่วยอธิการบดี </t>
  </si>
  <si>
    <t xml:space="preserve">รองคณบดี </t>
  </si>
  <si>
    <t xml:space="preserve">หัวหน้าภาควิชา </t>
  </si>
  <si>
    <t xml:space="preserve">หัวหน้าสาขา (คณะที่ไม่มีการแบ่งส่วนราชการเป็นภาควิชา) </t>
  </si>
  <si>
    <t xml:space="preserve">รองผู้อำนวยการศูนย์/สำนัก </t>
  </si>
  <si>
    <t>ตำแหน่งบริหารที่ภาระงานเทียบเท่าหัวหน้าภาควิชา</t>
  </si>
  <si>
    <t>ผู้บริหารกลุ่มที่ 5 (10 หน่วยภาระงานต่อสัปดาห์)</t>
  </si>
  <si>
    <t xml:space="preserve">ผู้ช่วยคณบดี </t>
  </si>
  <si>
    <t>ประธานกรรมการบริหาร/ผู้อำนวยการบัณฑิตศึกษา(ที่ไม่ใช่โครงการพิเศษ)</t>
  </si>
  <si>
    <t>ตำแหน่งที่ภาระงานบริหารเทียบเท่ารองหัวหน้าภาควิชา</t>
  </si>
  <si>
    <r>
      <t>ตารางที่ 5.1</t>
    </r>
    <r>
      <rPr>
        <b/>
        <sz val="14"/>
        <rFont val="TH SarabunPSK"/>
        <family val="2"/>
      </rPr>
      <t xml:space="preserve">  ภาระงานของผู้บริหารและตำแหน่งบริหารอื่น  ๆ </t>
    </r>
    <r>
      <rPr>
        <sz val="14"/>
        <rFont val="TH SarabunPSK"/>
        <family val="2"/>
      </rPr>
      <t>(ดูวิธีการคิดภาระงานตามเกณฑ์ข้อ 5.1 และ 5.2)</t>
    </r>
  </si>
  <si>
    <r>
      <t>ตารางที่ 5.2</t>
    </r>
    <r>
      <rPr>
        <b/>
        <sz val="14"/>
        <rFont val="TH SarabunPSK"/>
        <family val="2"/>
      </rPr>
      <t xml:space="preserve">  ภาระงานคณะกรรมการ/ตำแหน่งบริหารที่มีการดำเนินการต่อเนื่อง </t>
    </r>
    <r>
      <rPr>
        <sz val="14"/>
        <rFont val="TH SarabunPSK"/>
        <family val="2"/>
      </rPr>
      <t>(ดูวิธีการคิดภาระงานตามเกณฑ์ข้อ 5.3 ก และ ฉ)</t>
    </r>
  </si>
  <si>
    <t>รวมทั้งสิ้น</t>
  </si>
  <si>
    <t>ก. คณะกรรมการ/คณะทำงาน/คณะอนุกรรมการ/ที่ปรึกษา</t>
  </si>
  <si>
    <r>
      <t>ที่แต่งตั้งโดยคณะ/มหาวิทยาลัยและมี</t>
    </r>
    <r>
      <rPr>
        <b/>
        <u/>
        <sz val="14"/>
        <rFont val="TH SarabunPSK"/>
        <family val="2"/>
      </rPr>
      <t>การดำเนินการต่อเนื่อง</t>
    </r>
  </si>
  <si>
    <t>ไม่รวมการเป็นกรรมการโดยตำแหน่งบริหาร</t>
  </si>
  <si>
    <t>รองหัวหน้าภาควิชา = เลขานุการภาควิชาเดิม</t>
  </si>
  <si>
    <t>ผู้ช่วยหัวหน้าภาควิชา = ผู้ช่วยเลขานุการภาควิชาเดิม</t>
  </si>
  <si>
    <t>ฉ. งานสภาคณาจารย์และข้าราชการ</t>
  </si>
  <si>
    <t xml:space="preserve">    </t>
  </si>
  <si>
    <r>
      <t>ตารางที่ 5.3</t>
    </r>
    <r>
      <rPr>
        <b/>
        <sz val="14"/>
        <rFont val="TH SarabunPSK"/>
        <family val="2"/>
      </rPr>
      <t xml:space="preserve">  ภาระงานคณะกรรมการที่มีการดำเนินการเป็นครั้งคราว </t>
    </r>
    <r>
      <rPr>
        <sz val="14"/>
        <rFont val="TH SarabunPSK"/>
        <family val="2"/>
      </rPr>
      <t>(ดูวิธีการคิดภาระงานตามเกณฑ์ข้อ 5.3 ข ถึง จ)</t>
    </r>
  </si>
  <si>
    <t>ข. คณะกรรมการเฉพาะกิจที่แต่งตั้งโดยหน่วยงานภายในระดับภาควิชา/</t>
  </si>
  <si>
    <t>คณะ/มหาวิทยาลัย และมีการดำเนินการเป็นครั้งคราว</t>
  </si>
  <si>
    <r>
      <t>ค. กรรมการตรวจการจ้าง</t>
    </r>
    <r>
      <rPr>
        <sz val="14"/>
        <rFont val="TH SarabunPSK"/>
        <family val="2"/>
      </rPr>
      <t xml:space="preserve"> (คิดภาระงานตามวงเงินของสิ่งก่อสร้าง)</t>
    </r>
  </si>
  <si>
    <t>วงเงิน &lt;10 ล้านบาท/ 10 - 100 ล้านบาท/ &gt;100 ล้านบาท</t>
  </si>
  <si>
    <t>ง. กรรมการตรวจรับพัสดุ</t>
  </si>
  <si>
    <t>วงเงิน &lt;2 แสนบาท/ 2 แสน - 1 ล้านบาท/ &gt;1 ล้านบาท</t>
  </si>
  <si>
    <t>จ. กรรมการสอบสวนข้อเท็จจริงและกรรมการสอบสวนทางวินัย</t>
  </si>
  <si>
    <t>4. ภาระงานด้านการทำนุบำรุงศิลปวัฒนธรรม (ต่อ 26 สัปดาห์)</t>
  </si>
  <si>
    <t>งานที่ปฏิบัติ</t>
  </si>
  <si>
    <t>วัน-เดือน-ปี</t>
  </si>
  <si>
    <t>จำนวนชั่วโมง</t>
  </si>
  <si>
    <t>หน่วยภาระงาน</t>
  </si>
  <si>
    <t>ชั่วโมง</t>
  </si>
  <si>
    <t xml:space="preserve">  1. โครงการ/กิจกรรมที่ส่งเสริมให้เกิดความเข้าใจ และความภาคภูมิใจ</t>
  </si>
  <si>
    <t xml:space="preserve">     ในวิถีชีวิตและภูมิปัญญาไทย</t>
  </si>
  <si>
    <t xml:space="preserve">  2. โครงการ/กิจกรรมที่ส่งเสริมให้เกิดความเข้าใจ และความภาคภูมิใจ</t>
  </si>
  <si>
    <t xml:space="preserve">     ในขนบธรรมเนียมประเพณีไทยทั้งของท้องถิ่นและของชาติ</t>
  </si>
  <si>
    <t xml:space="preserve">     ในสถาบันทางศาสนา</t>
  </si>
  <si>
    <r>
      <t>ตารางที่ 4.1</t>
    </r>
    <r>
      <rPr>
        <b/>
        <sz val="14"/>
        <rFont val="TH SarabunPSK"/>
        <family val="2"/>
      </rPr>
      <t xml:space="preserve">  ภาระงานด้านการทำนุบำรุงศิลปวัฒนธรรม </t>
    </r>
    <r>
      <rPr>
        <sz val="14"/>
        <rFont val="TH SarabunPSK"/>
        <family val="2"/>
      </rPr>
      <t>(ดูวิธีการคิดภาระงานตามเกณฑ์ข้อ 4)</t>
    </r>
  </si>
  <si>
    <t>การทำนุบำรุงศิลปวัฒนธรรมและศิลปะที่คณะมอบหมายให้ดำเนินการ</t>
  </si>
  <si>
    <t>ทั้งในด้านการส่งเสริม ศึกษา ค้นคว้า เผยแพร่ จัดกิจกรรม และเข้าร่วม</t>
  </si>
  <si>
    <t>กิจกรรม</t>
  </si>
  <si>
    <t xml:space="preserve">         2.1 โครงการ/กิจกรรมรดน้ำดำหัววันสงกรานต์</t>
  </si>
  <si>
    <t xml:space="preserve">         2.2 โครงการ/กิจกรรมวันขึ้นปีใหม่</t>
  </si>
  <si>
    <t xml:space="preserve">         3.1 โครงการ/กิจกรรมถวายเทียนพรรษา</t>
  </si>
  <si>
    <t xml:space="preserve">         3.2 โครงการวันสถาปนาคณะวิทยาศาสตร์</t>
  </si>
  <si>
    <t xml:space="preserve">         4.1 โครงการ/กิจกรรมเกษียณอายุราชการ</t>
  </si>
  <si>
    <t xml:space="preserve">         4.2 โครงการ/กิจกรรมปฐมนิเทศนิสิต</t>
  </si>
  <si>
    <t xml:space="preserve">         4.3 โครงการ/กิจกรรมไหว้ครู</t>
  </si>
  <si>
    <t xml:space="preserve">         4.4. โครงการ/กิจกรรมปัจฉิมนิเทศนิสิต</t>
  </si>
  <si>
    <t xml:space="preserve">      ความดีงามและคุณธรรม จริยธรรม</t>
  </si>
  <si>
    <t xml:space="preserve">   4. โครงการ/กิจกรรมที่ก่อให้เกิดระบบคุณค่าหรือค่านิยมที่นับถือ</t>
  </si>
  <si>
    <t xml:space="preserve">   5. โครงการ/กิจกรรมแสดงวัฒนธรรมและศิลปะ</t>
  </si>
  <si>
    <t xml:space="preserve">         6.1 โครงการ/กิจกรรมทำนุบำรุงศิลปวัฒนธรรมที่ภาควิชา/คณะจัด</t>
  </si>
  <si>
    <t>3. ภาระงานด้านการบริการวิชาการ (ต่อ 26 สัปดาห์)</t>
  </si>
  <si>
    <r>
      <t>ตารางที่ 3.1,3.2,3.3</t>
    </r>
    <r>
      <rPr>
        <b/>
        <sz val="14"/>
        <rFont val="TH SarabunPSK"/>
        <family val="2"/>
      </rPr>
      <t xml:space="preserve">  ภาระงานด้านการบริการวิชาการ </t>
    </r>
    <r>
      <rPr>
        <sz val="14"/>
        <rFont val="TH SarabunPSK"/>
        <family val="2"/>
      </rPr>
      <t>(ดูวิธีการคิดภาระงานตามเกณฑ์ข้อ 3.1,3.2,3.3)</t>
    </r>
  </si>
  <si>
    <t>ชื่อเรื่อง/งาน/วารสาร</t>
  </si>
  <si>
    <t>หน่วยงานที่รับบริการ</t>
  </si>
  <si>
    <t>หรือชื่อสื่อที่เผยแพร่</t>
  </si>
  <si>
    <t>3.1 การเป็นวิทยากร</t>
  </si>
  <si>
    <t xml:space="preserve">   -กรณีไม่ได้รับค่าตอบแทน</t>
  </si>
  <si>
    <t xml:space="preserve">   -กรณีได้รับค่าตอบแทน</t>
  </si>
  <si>
    <t>3.2 การเป็นคณะกรรมการให้กับ</t>
  </si>
  <si>
    <t>หน่วยงานภายนอกมหาวิทยาลัย</t>
  </si>
  <si>
    <t xml:space="preserve">  3.2.1 การเป็นกรรมการวิชาการ </t>
  </si>
  <si>
    <t xml:space="preserve">    กรรมการวิชาชีพระดับชาติ ที่ได้รับ</t>
  </si>
  <si>
    <t xml:space="preserve">    การแต่งตั้งจากหน่วยงานภายนอก</t>
  </si>
  <si>
    <t xml:space="preserve">    มหาวิทยาลัย</t>
  </si>
  <si>
    <t xml:space="preserve">  3.2.2 การไปปฏิบัติงานตรวจสอบ/ประเมิน</t>
  </si>
  <si>
    <t xml:space="preserve">    ให้กับหน่วยงานภายนอกคณะ</t>
  </si>
  <si>
    <t xml:space="preserve">    หรือมหาวิทยาลัยโดยได้รับการอนุมัติ</t>
  </si>
  <si>
    <t xml:space="preserve"> </t>
  </si>
  <si>
    <t xml:space="preserve">        - กรณีไม่ได้รับค่าตอบแทน</t>
  </si>
  <si>
    <t>3 หน่วยภาระงานต่อครั้ง</t>
  </si>
  <si>
    <t xml:space="preserve">        - กรณีได้รับค่าตอบแทน</t>
  </si>
  <si>
    <t>1 หน่วยภาระงานต่อครั้ง</t>
  </si>
  <si>
    <t xml:space="preserve">  3.3.1 การเผยแพร่วิชาการทางสื่อต่าง ๆ</t>
  </si>
  <si>
    <t>3 หน่วยภาระงานต่อเรื่อง</t>
  </si>
  <si>
    <t>1 หน่วยภาระงานต่อเรื่อง</t>
  </si>
  <si>
    <t xml:space="preserve">  3.3.2 การจัดทำวารสารทางวิชาการ</t>
  </si>
  <si>
    <t>ภาระงานของบรรณาธิการ 
และกองบรรณาธิการแต่ละคน</t>
  </si>
  <si>
    <t>15 หน่วยภาระงานต่อฉบับ</t>
  </si>
  <si>
    <t>7.5 หน่วยภาระงานต่อฉบับ</t>
  </si>
  <si>
    <t xml:space="preserve">    - วารสารระดับชาติที่ได้รับการรับรอง</t>
  </si>
  <si>
    <t>10 หน่วยภาระงานต่อฉบับ</t>
  </si>
  <si>
    <t xml:space="preserve">    - วารสารระดับนานาชาติ</t>
  </si>
  <si>
    <t>หมายเหตุ:</t>
  </si>
  <si>
    <r>
      <t>ตารางที่ 3.4,3.5</t>
    </r>
    <r>
      <rPr>
        <b/>
        <sz val="14"/>
        <rFont val="TH SarabunPSK"/>
        <family val="2"/>
      </rPr>
      <t xml:space="preserve">  ภาระงานด้านการบริการวิชาการ (ต่อ)</t>
    </r>
  </si>
  <si>
    <t>ชื่อเรื่อง/งาน</t>
  </si>
  <si>
    <t>สถานที่จัดงาน/</t>
  </si>
  <si>
    <t xml:space="preserve">  3.4.1 การจัดฝึกอบรม สัมมนา</t>
  </si>
  <si>
    <t xml:space="preserve">      - ภายในมหาวิทยาลัย</t>
  </si>
  <si>
    <t>30 หน่วยภาระงานต่อโครงการ</t>
  </si>
  <si>
    <t xml:space="preserve">      - ระดับชาติ</t>
  </si>
  <si>
    <t>60 หน่วยภาระงานต่อโครงการ</t>
  </si>
  <si>
    <t xml:space="preserve">      - ระดับนานาชาติ</t>
  </si>
  <si>
    <t>120 หน่วยภาระงานต่อโครงการ</t>
  </si>
  <si>
    <t xml:space="preserve">      - ระดับคณะ ภายในมหาวิทยาลัย</t>
  </si>
  <si>
    <t>50 หน่วยภาระงานต่อโครงการ</t>
  </si>
  <si>
    <t xml:space="preserve">      - ระดับชาติ/มหาวิทยาลัย</t>
  </si>
  <si>
    <t>100 หน่วยภาระงานต่อโครงการ</t>
  </si>
  <si>
    <t>200 หน่วยภาระงานต่อโครงการ</t>
  </si>
  <si>
    <t xml:space="preserve">  3.4.3 การจัดนิทรรศการทางวิชาการ</t>
  </si>
  <si>
    <t>30 หน่วยภาระงานต่อโครงการ 
และแบ่งภาระงานตามสัดส่วนของผู้ร่วมจัด</t>
  </si>
  <si>
    <t xml:space="preserve">  3.4.4 การจัดกิจกรรมทางวิชาการ </t>
  </si>
  <si>
    <t xml:space="preserve">    เสวนาวิชาการ (journal club)</t>
  </si>
  <si>
    <t xml:space="preserve">      - ผู้นำกิจกรรม</t>
  </si>
  <si>
    <t>2 หน่วยภาระงานต่อชั่วโมง</t>
  </si>
  <si>
    <t xml:space="preserve">      - ผู้เข้าร่วมกิจกรรม</t>
  </si>
  <si>
    <t>1 หน่วยภาระงานต่อชั่วโมง</t>
  </si>
  <si>
    <t xml:space="preserve">   3.4.5 การพัฒนาด้านวิชาการ/วิชาชีพ</t>
  </si>
  <si>
    <t>1 หน่วยภาระงานต่อชั่วโมงตามที่ปฏิบัติจริง</t>
  </si>
  <si>
    <t>(ไม่เกิน 7 ชั่วโมงต่อ 1 วัน)</t>
  </si>
  <si>
    <t xml:space="preserve">     - ภายนอกมหาวิทยาลัย</t>
  </si>
  <si>
    <t>3.5 การให้บริการวิชาการในฐานะผู้เชี่ยวชาญ</t>
  </si>
  <si>
    <t xml:space="preserve">  3.5.1 อาจารย์ประจำพี่เลี้ยง (mentor)</t>
  </si>
  <si>
    <t xml:space="preserve">  3.5.2 ที่ปรึกษาผลงานวิชาการ</t>
  </si>
  <si>
    <t xml:space="preserve">  3.5.3 ที่ปรึกษางานวิชาชีพ</t>
  </si>
  <si>
    <t xml:space="preserve">  3.5.4 พิจารณาเครื่องมือวิจัย</t>
  </si>
  <si>
    <t xml:space="preserve">  3.5.5 พิจารณาบทความ</t>
  </si>
  <si>
    <t xml:space="preserve">        - วารสารในประเทศ</t>
  </si>
  <si>
    <t>3 หน่วยภาระงานต่อบทความ</t>
  </si>
  <si>
    <t xml:space="preserve">       - วารสารต่างประเทศ</t>
  </si>
  <si>
    <t>5 หน่วยภาระงานต่อบทความ</t>
  </si>
  <si>
    <t>10 หน่วยภาระงานต่อเล่ม</t>
  </si>
  <si>
    <t xml:space="preserve">  3.5.7 พิจารณาข้อเสนอโครงการ</t>
  </si>
  <si>
    <t>2 หน่วยภาระงานต่อโครงการ</t>
  </si>
  <si>
    <t>5 หน่วยภาระงานต่อราย</t>
  </si>
  <si>
    <t xml:space="preserve">        - รศ. หรือเทียบเท่า</t>
  </si>
  <si>
    <t>10 หน่วยภาระงานต่อราย</t>
  </si>
  <si>
    <t xml:space="preserve">        - ศ. หรือเทียบเท่า</t>
  </si>
  <si>
    <t>15 หน่วยภาระงานต่อราย</t>
  </si>
  <si>
    <r>
      <t>ตารางที่ 3.6</t>
    </r>
    <r>
      <rPr>
        <b/>
        <sz val="14"/>
        <rFont val="TH SarabunPSK"/>
        <family val="2"/>
      </rPr>
      <t xml:space="preserve">  ภาระงานด้านการบริการวิชาการ </t>
    </r>
    <r>
      <rPr>
        <sz val="14"/>
        <rFont val="TH SarabunPSK"/>
        <family val="2"/>
      </rPr>
      <t>(ต่อ)</t>
    </r>
  </si>
  <si>
    <t>3.6 การให้บริการทางวิชาชีพ</t>
  </si>
  <si>
    <t xml:space="preserve">  3.6.1 การเป็นกรรมการตัดสิน</t>
  </si>
  <si>
    <t xml:space="preserve">    โดยได้รับการอนุมัติจากหัวหน้าหน่วยงาน</t>
  </si>
  <si>
    <t xml:space="preserve">        </t>
  </si>
  <si>
    <r>
      <t>ตารางที่ 3.7</t>
    </r>
    <r>
      <rPr>
        <b/>
        <sz val="14"/>
        <rFont val="TH SarabunPSK"/>
        <family val="2"/>
      </rPr>
      <t xml:space="preserve"> ภาระงานด้านการบริการวิชาการแก่ชุมชนตามอัตลักษณ์ SCI ที่คณะ/ภาควิชาเป็นผู้รับผิดชอบ</t>
    </r>
  </si>
  <si>
    <t>3.7.1 การบริการวิชาการแก่ชุมชนตามพื้นที่</t>
  </si>
  <si>
    <t>ใช้คำสั่งแต่งตั้งเป็นหลักฐานในการพิจารณา</t>
  </si>
  <si>
    <t>เป้าหมายที่มหาวิทยาลัยกำหนด</t>
  </si>
  <si>
    <t>3.7.2 การบริการวิชาการอื่น ๆ</t>
  </si>
  <si>
    <t>ในลักษณะอื่น</t>
  </si>
  <si>
    <t>3.3 การจัดทำเผยแพร่บทความทางวิชาการ</t>
  </si>
  <si>
    <t xml:space="preserve">    - การเผยแพร่ทางโทรทัศน์</t>
  </si>
  <si>
    <t xml:space="preserve">    - การเผยแพร่ทางวิทยุ/เวบไซท์</t>
  </si>
  <si>
    <t xml:space="preserve">    - การเผยแพร่ทางหนังสือพิมพ์/ </t>
  </si>
  <si>
    <t xml:space="preserve">      สื่อสิ่งพิมพ์/นิตยสาร/แผ่นพิมพ์</t>
  </si>
  <si>
    <t xml:space="preserve">    - วารสารระดับชาติที่อยู่ระหว่างการเตรียม</t>
  </si>
  <si>
    <t xml:space="preserve">      การขอรับการรับรอง (มี peer review)</t>
  </si>
  <si>
    <t xml:space="preserve">         - บรรณาธิการวารสารทางวิชาการ</t>
  </si>
  <si>
    <t xml:space="preserve">         - กองบรรณาธิการวารสารทางวิชาการ</t>
  </si>
  <si>
    <t>วิชาการ และนิทรรศการทางวิชาการ</t>
  </si>
  <si>
    <t xml:space="preserve">     - การเข้าร่วมโครงการ/กิจกรรม/อบรม/</t>
  </si>
  <si>
    <t xml:space="preserve">       สัมมนาภายในมหาวิทยาลัย</t>
  </si>
  <si>
    <t xml:space="preserve">  3.5.6 พิจารณาตำรา หนังสือ รายงานวิจัย</t>
  </si>
  <si>
    <t>ฉบับสมบูรณ์</t>
  </si>
  <si>
    <t xml:space="preserve">  3.5.8 พิจารณาผลงานทางวิชาการที่ขอ</t>
  </si>
  <si>
    <t>กำหนดตำแหน่งทางวิชาการ เพื่อประเมินเป็น</t>
  </si>
  <si>
    <t xml:space="preserve">        - ผศ. หรือเทียบเท่า</t>
  </si>
  <si>
    <t xml:space="preserve">  3.5.9 การออกให้บริการพัฒนาชุมชน โดย</t>
  </si>
  <si>
    <t>ได้รับการอนุมัติ</t>
  </si>
  <si>
    <t>แก้ไข</t>
  </si>
  <si>
    <t>ชื่อเอกสารประกอบการสอน/คู่มือปฏิบัติการ</t>
  </si>
  <si>
    <t xml:space="preserve"> หมายเหตุ (ภาระงานที่ได้)</t>
  </si>
  <si>
    <t>ปรับปรุง</t>
  </si>
  <si>
    <t>เอกสารคำสอน/หนังสือประกอบการสอน/สื่อ</t>
  </si>
  <si>
    <t>สาขาวิชา</t>
  </si>
  <si>
    <t>ชั้นปี</t>
  </si>
  <si>
    <t>ชื่อชมรม/สโมสร/โครงการกิจกรรม</t>
  </si>
  <si>
    <t>นิสิต</t>
  </si>
  <si>
    <t>(แต่งตั้งโดยคณะ)</t>
  </si>
  <si>
    <t>สโมสร/กิจกรรมนิสิต</t>
  </si>
  <si>
    <r>
      <t xml:space="preserve">ตารางที่ 1.8 </t>
    </r>
    <r>
      <rPr>
        <b/>
        <sz val="14"/>
        <rFont val="TH SarabunPSK"/>
        <family val="2"/>
      </rPr>
      <t xml:space="preserve">ภาระงานด้านการพัฒนานิสิต </t>
    </r>
    <r>
      <rPr>
        <sz val="14"/>
        <rFont val="TH SarabunPSK"/>
        <family val="2"/>
      </rPr>
      <t>(ดูวิธีการคิดภาระงานตามเกณฑ์ข้อ 1.8)</t>
    </r>
  </si>
  <si>
    <t>แผน</t>
  </si>
  <si>
    <t>หน้าที่</t>
  </si>
  <si>
    <t>หมายเหตุ (หน่วยภาระงานที่ได้ต่อสัปดาห์หรืองาน)</t>
  </si>
  <si>
    <t>การศึกษา</t>
  </si>
  <si>
    <t>อาจารย์</t>
  </si>
  <si>
    <t>ป.โท</t>
  </si>
  <si>
    <t>ก 2</t>
  </si>
  <si>
    <t>ประธาน</t>
  </si>
  <si>
    <t>ปริญญานิพนธ์</t>
  </si>
  <si>
    <t>กรรมการ</t>
  </si>
  <si>
    <t>ป.เอก</t>
  </si>
  <si>
    <t xml:space="preserve">แบบที่ 2 </t>
  </si>
  <si>
    <t>โครงร่างปริญญานิพนธ์</t>
  </si>
  <si>
    <t>สารนิพนธ์</t>
  </si>
  <si>
    <t>ประมวลความรู้</t>
  </si>
  <si>
    <t>วัดคุณสมบัติ ป.เอก</t>
  </si>
  <si>
    <t>รหัส</t>
  </si>
  <si>
    <t>วิชา</t>
  </si>
  <si>
    <t>หน่วยกิต</t>
  </si>
  <si>
    <t>บรรยาย</t>
  </si>
  <si>
    <t>ปฏิบัติ</t>
  </si>
  <si>
    <t>ภาระงานสอน</t>
  </si>
  <si>
    <t>จำนวนสัปดาห์/ภาคเรียน  =  15 สัปดาห์</t>
  </si>
  <si>
    <t>roundup</t>
  </si>
  <si>
    <t>ทุนต่างประเทศ</t>
  </si>
  <si>
    <t xml:space="preserve">   ค. ทุนต่างประเทศ</t>
  </si>
  <si>
    <t>ภาระงานเพิ่มเติมกรณีโครงการชุดวิจัย</t>
  </si>
  <si>
    <t>แนบสัญญาโครงการวิจัย</t>
  </si>
  <si>
    <t>ระดับปริญญาตรี</t>
  </si>
  <si>
    <t>ระดับปริญญาโท</t>
  </si>
  <si>
    <t>1 หน่วยภาระงานต่อสัปดาห์</t>
  </si>
  <si>
    <t>คิดตามจำนวนนิสิตตามที่ปฏิบัติงานจริง</t>
  </si>
  <si>
    <t>1.3  จ. การนิเทศการปฏิบัติการสอนและฝึก</t>
  </si>
  <si>
    <t>ประสบการณ์วิชาชีพครู</t>
  </si>
  <si>
    <t>1.4  การฝึกงาน/การนิเทศงานนิสิต</t>
  </si>
  <si>
    <t xml:space="preserve">    ก. การดูแลนิสิตฝึกงาน/นิเทศงานนิสิต</t>
  </si>
  <si>
    <t xml:space="preserve">    ข. การประเมินผลการฝึกงานของนิสิต</t>
  </si>
  <si>
    <t xml:space="preserve">    ค. การเป็นผู้ประสานงานการฝึกงาน/นิเทศงาน</t>
  </si>
  <si>
    <t xml:space="preserve">       นิสิต</t>
  </si>
  <si>
    <t>2 หน่วยภาระงานต่อนิสิต</t>
  </si>
  <si>
    <t>15 หน่วยภาระงานต่อ 1 ภาคการศึกษา</t>
  </si>
  <si>
    <t>1.5  วิชาสัมมนา/หัวข้อเฉพาะทาง</t>
  </si>
  <si>
    <t xml:space="preserve">    ง. การนำนิสิตไปศึกษาดูงานที่ปรากฎใน</t>
  </si>
  <si>
    <t xml:space="preserve">       โครงร่างหลักสูตรของรายวิชาสอน/หลักสูตร</t>
  </si>
  <si>
    <t xml:space="preserve">    ก. การเป็นที่ปรึกษาวิชาสัมมนา/หัวข้อเฉพาะทาง</t>
  </si>
  <si>
    <t>6 หน่วยภาระงานต่อเรื่อง หากมี</t>
  </si>
  <si>
    <t>อาจารย์มากกว่า 1 คน ให้ถ่วงน้ำหนัก</t>
  </si>
  <si>
    <t>ตามสัดส่วนภาระงานที่เกิดขึ้นจริง</t>
  </si>
  <si>
    <t xml:space="preserve">    ข. การเป็นผู้สอนวิชาสัมมนา/หัวข้อเฉพาะทาง   </t>
  </si>
  <si>
    <t>1 หน่วยภาระงานต่อสัปดาห์ ต่อหน่วยชั่วโมง</t>
  </si>
  <si>
    <t xml:space="preserve">    ค. การเป็นกรรมการสอบวิชาสัมมนา</t>
  </si>
  <si>
    <t>1 หน่วยภาระงานต่อเรื่อง เป็นภาระงานของกรรมการแต่ละคน</t>
  </si>
  <si>
    <t xml:space="preserve">    ง. การเป็นผู้ประสานงาน/ผู้จัดการวิชาสัมมนา</t>
  </si>
  <si>
    <t xml:space="preserve">1 หน่วยภาระงานต่อเรื่อง </t>
  </si>
  <si>
    <t>1.6 วิชาโครงการ/โครงการวิจัย/ปัญหาพิเศษ/</t>
  </si>
  <si>
    <t>ศิลปะนิพนธ์/ภาคนิพนธ์ (Term paper) ในระดับ</t>
  </si>
  <si>
    <t>ปริญญาตรี</t>
  </si>
  <si>
    <t xml:space="preserve">    ก. การเป็นที่ปรึกษา</t>
  </si>
  <si>
    <t xml:space="preserve">       - ที่ปรึกษาหลัก</t>
  </si>
  <si>
    <t xml:space="preserve">       - ที่ปรึกษาร่วม</t>
  </si>
  <si>
    <t xml:space="preserve">   ข. การเรียนรู้เป็นรายบุคคล (Individual study) </t>
  </si>
  <si>
    <t xml:space="preserve">   ง. การเป็นกรรมการพิจารณาโครงร่าง (Proposal) </t>
  </si>
  <si>
    <t xml:space="preserve">   จ. การเป็นกรรมการสอบวิชาโครงการ/วิจัย </t>
  </si>
  <si>
    <t xml:space="preserve">      กรรมการพิจารณาผลงานโครงการ กรรมการกลาง</t>
  </si>
  <si>
    <t xml:space="preserve">      กรรมการผู้ทรงคุณวุฒิ</t>
  </si>
  <si>
    <t xml:space="preserve">   ฉ. ผู้ประสานงาน</t>
  </si>
  <si>
    <t xml:space="preserve">เป็นภาระงานของกรรมการแต่ละคน </t>
  </si>
  <si>
    <t>โดยรวมภาระงานอ่านตรวจและประเมินรายงาน</t>
  </si>
  <si>
    <t>1 หน่วยภาระงานต่อโครงร่าง</t>
  </si>
  <si>
    <t>3 หน่วยภาระงานต่อโครงการ/วิจัย</t>
  </si>
  <si>
    <t>7 หน่วยภาระงานต่อวัน</t>
  </si>
  <si>
    <t xml:space="preserve">ต่อคน </t>
  </si>
  <si>
    <t xml:space="preserve">1 หน่วยภาระงานต่อสัปดาห์ ต่อเรื่อง </t>
  </si>
  <si>
    <t>1 หน่วยภาระงานต่อสัปดาห์ ต่อโครงการ</t>
  </si>
  <si>
    <t>2 หน่วยภาระงานต่อสัปดาห์ ต่อโครงการ</t>
  </si>
  <si>
    <r>
      <t>ตารางที่ 1.7</t>
    </r>
    <r>
      <rPr>
        <b/>
        <sz val="14"/>
        <rFont val="TH SarabunPSK"/>
        <family val="2"/>
      </rPr>
      <t xml:space="preserve"> ภาระงานปริญญานิพนธ์และสารนิพนธ์ </t>
    </r>
    <r>
      <rPr>
        <sz val="14"/>
        <rFont val="TH SarabunPSK"/>
        <family val="2"/>
      </rPr>
      <t>(ดูวิธีการคิดภาระงานตามเกณฑ์ข้อ 1.7)</t>
    </r>
  </si>
  <si>
    <t>ก. การเป็นที่ปรึกษา</t>
  </si>
  <si>
    <t>2 หน่วยภาระงานต่อสัปดาห์ คิดได้ 2 ภาคการศึกษา</t>
  </si>
  <si>
    <t>1 หน่วยภาระงานต่อสัปดาห์ คิดได้ 2 ภาคการศึกษา</t>
  </si>
  <si>
    <t>3 หน่วยภาระงานต่อสัปดาห์ คิดได้ 4 ภาคการศึกษา</t>
  </si>
  <si>
    <t>1.5 หน่วยภาระงานต่อสัปดาห์ คิดได้ 4 ภาคการศึกษา</t>
  </si>
  <si>
    <t>ครั้งที่</t>
  </si>
  <si>
    <t>คิดภาระงาน</t>
  </si>
  <si>
    <t>ชื่อนิสิต</t>
  </si>
  <si>
    <t>หลักสูตร</t>
  </si>
  <si>
    <t>กศ.ม.</t>
  </si>
  <si>
    <t>วท.ม.</t>
  </si>
  <si>
    <t>หลักสูตรโท</t>
  </si>
  <si>
    <t>หลักสูตรเอก</t>
  </si>
  <si>
    <t>ปร.ด.</t>
  </si>
  <si>
    <t>กศ.ด.</t>
  </si>
  <si>
    <t>ครั้งที่โท</t>
  </si>
  <si>
    <t>ครั้งที่เอก</t>
  </si>
  <si>
    <t>ข. การเป็นกรรมการพิจารณา</t>
  </si>
  <si>
    <t>(ยกเว้นอาจารย์ที่ปรึกษา</t>
  </si>
  <si>
    <t>ปริญญานิพนธ์)</t>
  </si>
  <si>
    <t>ได้คิดภาระงานของอาจารย์ที่ปรึกษาหลัก รวมไว้ในภาระงานของที่ปรึกษาปริญญานิพนธ์แล้ว</t>
  </si>
  <si>
    <t>ค. การเป็นกรรมการสอบ</t>
  </si>
  <si>
    <t>(คิดภาระงานของกรรมการ</t>
  </si>
  <si>
    <t>แต่ละคน)</t>
  </si>
  <si>
    <t>3 หน่วยภาระงานต่อเรื่อง คิดเฉพาะภาคการศึกษาที่มีประกาศแต่งตั้ง</t>
  </si>
  <si>
    <t>4 หน่วยภาระงานต่อเรื่อง คิดเฉพาะภาคการศึกษาที่มีประกาศแต่งตั้ง</t>
  </si>
  <si>
    <t>10 หน่วยภาระงานต่อเรื่อง คิดเฉพาะภาคการศึกษาที่มีประกาศแต่งตั้ง</t>
  </si>
  <si>
    <t>12 หน่วยภาระงานต่อเรื่อง คิดเฉพาะภาคการศึกษาที่มีประกาศแต่งตั้ง</t>
  </si>
  <si>
    <t>ง. การเป็นที่ปรึกษา</t>
  </si>
  <si>
    <t>แผน ข</t>
  </si>
  <si>
    <t>1 หน่วยภาระงานต่อสัปดาห์ ต่อเรื่อง คิดได้ 2 ภาคการศึกษา</t>
  </si>
  <si>
    <t>จ. การเป็นกรรมการสอบ</t>
  </si>
  <si>
    <t>6 หน่วยภาระงานต่อเรื่อง คิดเฉพาะภาคการศึกษาที่มีประกาศแต่งตั้ง</t>
  </si>
  <si>
    <t>ฉ. การเป็นกรรมการสอบ</t>
  </si>
  <si>
    <t>ช. การเป็นกรรมการสอบ</t>
  </si>
  <si>
    <t>3 หน่วยภาระงานต่อนิสิต</t>
  </si>
  <si>
    <t>ก. อาจารย์ที่ปรึกษานิสิต</t>
  </si>
  <si>
    <t>2 หน่วยภาระงานต่อสัปดาห์ ต่อภาคการศึกษา</t>
  </si>
  <si>
    <t>ข. อาจารย์ที่ปรึกษาชมรม/</t>
  </si>
  <si>
    <t>(แต่งตั้งโดยฝ่ายพัฒนาศักยภาพนิสิต)</t>
  </si>
  <si>
    <t>2 หน่วยภาระงานต่อสัปดาห์ ต่อภาคการศึกษา ต่อชมรม</t>
  </si>
  <si>
    <r>
      <t>ตารางที่ 1.9</t>
    </r>
    <r>
      <rPr>
        <b/>
        <sz val="14"/>
        <rFont val="TH SarabunPSK"/>
        <family val="2"/>
      </rPr>
      <t xml:space="preserve"> ภาระงานการสนับสนุนงานสอน </t>
    </r>
    <r>
      <rPr>
        <sz val="14"/>
        <rFont val="TH SarabunPSK"/>
        <family val="2"/>
      </rPr>
      <t>(ดูวิธีการคิดภาระงานตามเกณฑ์ข้อ 1.9)</t>
    </r>
  </si>
  <si>
    <t>ก. การเป็นผู้ประสานงานรายวิชาบรรยายและรายวิชาปฏิบัติการ</t>
  </si>
  <si>
    <t>(ไม่รวมวิชาโครงงาน/สัมมนา/ฝึกงาน)</t>
  </si>
  <si>
    <t>ข. การแต่ง/เรียบเรียงเอกสารที่เกี่ยวข้องกับการสอนที่รับผิดชอบ</t>
  </si>
  <si>
    <t xml:space="preserve">  1. เอกสารประกอบการสอน</t>
  </si>
  <si>
    <t xml:space="preserve">  2. คู่มือปฏิบัติการ</t>
  </si>
  <si>
    <t xml:space="preserve">  3. เอกสารคำสอน</t>
  </si>
  <si>
    <t xml:space="preserve">  4. หนังสือประกอบการสอน</t>
  </si>
  <si>
    <t>10 หน่วยภาระงานต่อเรื่อง (ไม่น้อยกว่า 10 หน้า)</t>
  </si>
  <si>
    <t>5 หน่วยภาระงานต่อเรื่อง</t>
  </si>
  <si>
    <t>15 หน่วยภาระงานต่อเรื่อง (ไม่น้อยกว่า 10 หน้า)</t>
  </si>
  <si>
    <t>50 หน่วยภาระงานต่อเรื่อง (ไม่น้อยกว่า 100 หน้า)</t>
  </si>
  <si>
    <t>ค. การผลิตสื่อการสอนต่าง ๆ ที่เกี่ยวข้องกับการสอนที่รับผิดชอบ</t>
  </si>
  <si>
    <t xml:space="preserve">  1. Virtual classroom/E-learning courseware</t>
  </si>
  <si>
    <t xml:space="preserve">  2. CAI</t>
  </si>
  <si>
    <t xml:space="preserve">  3. วิดีทัศน์ CD</t>
  </si>
  <si>
    <t xml:space="preserve">  4. อุปกรณ์สาธิต เช่น model</t>
  </si>
  <si>
    <t>ที่ทำขึ้นเป็นครั้งแรก</t>
  </si>
  <si>
    <t>ไม่เกิน 20 หน่วยภาระงานต่อเรื่อง</t>
  </si>
  <si>
    <t>ไม่เกิน 20 หน่วยภาระงานต่อโครงการ</t>
  </si>
  <si>
    <t>ง. การคุมสอบ</t>
  </si>
  <si>
    <t>(การคุมสอบตามที่กำหนดไว้ในตารางสอบ)</t>
  </si>
  <si>
    <t>วิชาบรรยาย</t>
  </si>
  <si>
    <t>วิชาปฏิบัติการ</t>
  </si>
  <si>
    <t>วิชาบรรยายและปฏิบัติการ</t>
  </si>
  <si>
    <t>วิชาบรรยายและสัมมนา (สำหรับศูนย์วิทยาศาสตรศึกษาเท่านั้น)</t>
  </si>
  <si>
    <t>ที่</t>
  </si>
  <si>
    <t>แหล่งทุนวิจัย</t>
  </si>
  <si>
    <t>แหล่ง</t>
  </si>
  <si>
    <t>ภายใน</t>
  </si>
  <si>
    <t>ภายนอก</t>
  </si>
  <si>
    <t>อื่น ๆ</t>
  </si>
  <si>
    <t>จำนวนเงินทุน</t>
  </si>
  <si>
    <t>วท.บ.</t>
  </si>
  <si>
    <t>กศ.บ.</t>
  </si>
  <si>
    <t>ระดับนิสิต</t>
  </si>
  <si>
    <t>ตรี</t>
  </si>
  <si>
    <t>โท</t>
  </si>
  <si>
    <t>เอก</t>
  </si>
  <si>
    <t>รายละเอียดวิชา</t>
  </si>
  <si>
    <t>รหัสวิชา</t>
  </si>
  <si>
    <t>จำนวน
หน่วยกิต</t>
  </si>
  <si>
    <t>จำนวนนิสิต</t>
  </si>
  <si>
    <t>ปฏิบัติการ</t>
  </si>
  <si>
    <t>ครั้งแรก/
สอนซ้ำ</t>
  </si>
  <si>
    <t>ภาษาที่
ใช้สอน</t>
  </si>
  <si>
    <t>จำนวน
ผู้สอน</t>
  </si>
  <si>
    <t>ครั้งแรก/ซ้ำ</t>
  </si>
  <si>
    <t>สอนซ้ำ</t>
  </si>
  <si>
    <t>สอนครั้งแรก</t>
  </si>
  <si>
    <t>สอนนอกเขต</t>
  </si>
  <si>
    <t>อคร.</t>
  </si>
  <si>
    <t>ภาษา</t>
  </si>
  <si>
    <t>TH</t>
  </si>
  <si>
    <t>EN</t>
  </si>
  <si>
    <t>ลักษณะ</t>
  </si>
  <si>
    <t xml:space="preserve">ภาระงานสอนระดับปริญญาตรี </t>
  </si>
  <si>
    <t xml:space="preserve">ภาระงานสอนระดับบัณฑิตศึกษา </t>
  </si>
  <si>
    <t>ปสม.</t>
  </si>
  <si>
    <t>หลัก</t>
  </si>
  <si>
    <t>ในเวลา/
นอกเวลา</t>
  </si>
  <si>
    <t>จำนวนครั้ง 
(รวมไปกลับ)</t>
  </si>
  <si>
    <t>ทั่วไป</t>
  </si>
  <si>
    <t>เฉพาะ</t>
  </si>
  <si>
    <t xml:space="preserve">   6. การแสดงวัฒนธรรมและศิลปะของชาติ (อื่น ๆ)</t>
  </si>
  <si>
    <t>รองหัวหน้าภาควิชา</t>
  </si>
  <si>
    <t>อาจารย์ผู้สอนหลัก/
ผู้ช่วย</t>
  </si>
  <si>
    <t>ผู้ช่วย</t>
  </si>
  <si>
    <t>สถานที่สอน</t>
  </si>
  <si>
    <t>ใน/นอก</t>
  </si>
  <si>
    <t>ในเวลา</t>
  </si>
  <si>
    <t>นอกเวลา</t>
  </si>
  <si>
    <t>1.1-1.3</t>
  </si>
  <si>
    <t>1.4-1.6</t>
  </si>
  <si>
    <t>ภาระงานด้านการบริการวิชาการ</t>
  </si>
  <si>
    <t>รวมภาระงานด้านการบริการวิชาการ</t>
  </si>
  <si>
    <t>รวมภาระงานด้านทำนุบำรุงศิลปวัฒนธรรม</t>
  </si>
  <si>
    <t>ภาระงานของผู้บริหาร</t>
  </si>
  <si>
    <t>ภาระงานด้านการสอน/พัฒนานิสิต</t>
  </si>
  <si>
    <t>สอนบรรยายและปฏิบัติการ</t>
  </si>
  <si>
    <t>ฝึกงาน/นิเทศงาน/สัมมนา/โครงการวิจัย</t>
  </si>
  <si>
    <t>งานปริญญานิพนธ์</t>
  </si>
  <si>
    <t>งานพัฒนานิสิต</t>
  </si>
  <si>
    <t>งานสนับสนุนการสอน</t>
  </si>
  <si>
    <t>รวมภาระงานด้านการสอน / พัฒนานิสิต</t>
  </si>
  <si>
    <t>ภาระงานด้านการวิจัยและผลงานวิชาการ</t>
  </si>
  <si>
    <t>งานวิจัยที่กำลังดำเนินการ</t>
  </si>
  <si>
    <t>ผลงานทางวิชาการ</t>
  </si>
  <si>
    <t>รวมภาระงานด้านการวิจัยและผลงานวิชาการ</t>
  </si>
  <si>
    <t>วิทยากร/คณะกรรมการให้กับหน่วยงานภายนอก</t>
  </si>
  <si>
    <t>3.1-3.2</t>
  </si>
  <si>
    <t>จัดทำเผยแพร่บทความทางวิชาการในลักษณะอื่น ๆ</t>
  </si>
  <si>
    <t>3.5-3.6</t>
  </si>
  <si>
    <t>จัดประชุม อบรม สัมมนา ประชุมวิชาการ และนิทรรศการทางวิชาการ</t>
  </si>
  <si>
    <t>บริการวิชาการในฐานะผู้เชี่ยวชาญ/บริการทางวิชาชีพ</t>
  </si>
  <si>
    <t xml:space="preserve">บริการวิชาการแก่ชุมชนตามอัตลักษณ์ SCI </t>
  </si>
  <si>
    <t>ภาระงานด้านการทำนุบำรุงศิลปวัฒนธรรม</t>
  </si>
  <si>
    <t>เข้าร่วมกิจกรรมทำนุบำรุงศิลปวัฒนธรรม</t>
  </si>
  <si>
    <t>ภาระงานด้านการบริหารและกรรมการอื่น ๆ</t>
  </si>
  <si>
    <t>ภาระงานในตำแหน่งบริหารอื่น ๆ</t>
  </si>
  <si>
    <t>ภาระงานคณะกรรมการและอื่น ๆ</t>
  </si>
  <si>
    <t>อัตราส่วนของภาระงานด้านอื่น ๆ ต่อภาระงานทั้งหมด</t>
  </si>
  <si>
    <t>ร้อยละ</t>
  </si>
  <si>
    <t>รวมภาระงานทั้งหมด</t>
  </si>
  <si>
    <t>ระยะสัญญาทุน</t>
  </si>
  <si>
    <t>ระยะสัญญา</t>
  </si>
  <si>
    <t>ขยายสัญญา</t>
  </si>
  <si>
    <t xml:space="preserve">  - ผู้บริหารโครงการชุดวิจัย/ผู้</t>
  </si>
  <si>
    <t xml:space="preserve">    อำนวยการแผนงานวิจัย </t>
  </si>
  <si>
    <t xml:space="preserve">  - หัวหน้าโครงการเดี่ยวที่ต้องทำเป็น</t>
  </si>
  <si>
    <t xml:space="preserve">    ทีมวิจัย/ หัวหน้าโครงการวิจัยย่อย</t>
  </si>
  <si>
    <t xml:space="preserve">    ในชุดโครงการวิจัย</t>
  </si>
  <si>
    <t>Manuscript ให้คิดภาระงานได้เฉพาะที่</t>
  </si>
  <si>
    <t xml:space="preserve">    ข. Manuscript ที่เผยแพร่ในวารสาร</t>
  </si>
  <si>
    <t xml:space="preserve">       ระดับชาติที่อยู่ในฐานข้อมูล TCI</t>
  </si>
  <si>
    <t xml:space="preserve">    ค. Manuscript ที่เผยแพร่ในวารสาร</t>
  </si>
  <si>
    <t xml:space="preserve">    ระดับนานาชาติที่อยู่ในฐานข้อมูล TCI</t>
  </si>
  <si>
    <t xml:space="preserve">    ง. Manuscript ที่เผยแพร่ในวารสาร</t>
  </si>
  <si>
    <t xml:space="preserve">       ระดับนานาชาติที่อยู่ในฐานข้อมูล</t>
  </si>
  <si>
    <t xml:space="preserve">       Pubmed, ERIC, Scopus ฯลฯ)</t>
  </si>
  <si>
    <t>2.2.1 ผลงานวิจัย/บทความวิจัยที่ตีพิมพ์</t>
  </si>
  <si>
    <t>ในวารสาร (Publication)/reprint</t>
  </si>
  <si>
    <t xml:space="preserve">  ก1. วารสารในฐาน TCI หรือเทียบเท่า</t>
  </si>
  <si>
    <t xml:space="preserve">  ระดับชาติ/ที่ไม่อยู่ในฐาน TCI</t>
  </si>
  <si>
    <t xml:space="preserve">  แต่ยังไม่ได้รับการรับรองเป็นวารสาร</t>
  </si>
  <si>
    <t xml:space="preserve">  ก2. วารสารในฐาน TCI หรือเทียบเท่า</t>
  </si>
  <si>
    <t xml:space="preserve">  ได้รับการรับรองเป็นวารสารระดับชาติ</t>
  </si>
  <si>
    <t xml:space="preserve">   ข1. วารสารในฐานข้อมูล TCI หรือ</t>
  </si>
  <si>
    <t xml:space="preserve">   เทียบเท่า ได้รับการรับรองเป็นวารสาร</t>
  </si>
  <si>
    <t xml:space="preserve">   ระดับนานาชาติ</t>
  </si>
  <si>
    <t xml:space="preserve">   ข2. วารสารระดับนานาชาติในฐาน</t>
  </si>
  <si>
    <t xml:space="preserve">   ข้อมูลสากล</t>
  </si>
  <si>
    <t>ระบุไว้ในสัญญา</t>
  </si>
  <si>
    <t xml:space="preserve">     รับเชิญ</t>
  </si>
  <si>
    <t xml:space="preserve">      ก2. วารสารระดับชาติดโดยไม่ได้รับเชิญ</t>
  </si>
  <si>
    <t xml:space="preserve">      ก1. วารสารระดับชาติโดยได้รับเชิญ</t>
  </si>
  <si>
    <t xml:space="preserve">      ก4. วารสารระดับนานาชาติโดยไม่ได้</t>
  </si>
  <si>
    <t>ในสัญญา</t>
  </si>
  <si>
    <t xml:space="preserve">      ก3. วารสารระดับนานาชาติโดยได้รับเชิญ</t>
  </si>
  <si>
    <t xml:space="preserve">1. กรณีได้รับการอนุมัติขยายสัญญา ให้สามารถนำงานวิจัยที่ดำเนินการในช่วงเวลาที่ขอขยายเวลาโครงการมาคิดเป็นภาระงานได้ แต่เวลานี้ขยายสัญญาทั้งหมดรวมแล้วไม่เกิน 12 เดือน </t>
  </si>
  <si>
    <t xml:space="preserve"> คิดภาระงานได้ 3 หน่วยภาระงานต่อสัปดาห์ ตามเวลาที่ขยาย </t>
  </si>
  <si>
    <t>ภาระงานด้านการสอน/พัฒนานิสิต ไม่น้อยกว่า 18 หน่วยภาระงานต่อสัปดาห์</t>
  </si>
  <si>
    <t>ภาระงานด้านการวิจัยและด้านการบริการวิชาการ ไม่น้อยกว่า 7 หน่วยภาระงานต่อสัปดาห์</t>
  </si>
  <si>
    <t>โทเอก</t>
  </si>
  <si>
    <t>คูณ</t>
  </si>
  <si>
    <t>บวก</t>
  </si>
  <si>
    <t>final</t>
  </si>
  <si>
    <t>เดินทาง(+)</t>
  </si>
  <si>
    <t>จำนวนชม.(x)</t>
  </si>
  <si>
    <t>นอกเวลา(+)</t>
  </si>
  <si>
    <t>จน. &lt; 20</t>
  </si>
  <si>
    <t>test 20-50</t>
  </si>
  <si>
    <t>20-50</t>
  </si>
  <si>
    <t>limit 6</t>
  </si>
  <si>
    <t>จน. &gt; 20</t>
  </si>
  <si>
    <t>ตรี(เลือกตัวคูณ)</t>
  </si>
  <si>
    <t>โทเอก(เลือกตัวคูณ)</t>
  </si>
  <si>
    <t>x จน.ชั่วโมง x สัดส่วน</t>
  </si>
  <si>
    <t>เดินทาง</t>
  </si>
  <si>
    <t>ผู้ประสานงาน</t>
  </si>
  <si>
    <t xml:space="preserve">หมายเหตุ :  </t>
  </si>
  <si>
    <t xml:space="preserve">        - Oral presentation </t>
  </si>
  <si>
    <t xml:space="preserve">        - Poster</t>
  </si>
  <si>
    <t xml:space="preserve">        - ตีพิมพ์ proceeding full paper</t>
  </si>
  <si>
    <t xml:space="preserve">       ก1. การเผยแพร่ในวารสารระดับชาติ </t>
  </si>
  <si>
    <t>3 หน่วยภาระงานต่อเรื่องหรือโครงการ</t>
  </si>
  <si>
    <t>2 หน่วยภาระงานต่อเรื่องหรือโครงการ</t>
  </si>
  <si>
    <t xml:space="preserve">  3.6.2 การให้บริการการสอบ/สร้างเครื่องมือ</t>
  </si>
  <si>
    <t xml:space="preserve">    วัดและประเมินผล/วิเคราะห์และประมวลผล</t>
  </si>
  <si>
    <t>ผู้อำนวยการศูนย์/สำนัก (เทียบเท่าคณะ)</t>
  </si>
  <si>
    <t xml:space="preserve">  - ที่ปรึกษา </t>
  </si>
  <si>
    <t xml:space="preserve">  - ประธาน  </t>
  </si>
  <si>
    <t>1.5 หน่วยภาระงานต่อสัปดาห์</t>
  </si>
  <si>
    <t xml:space="preserve">  - กรรมการและเลขานุการ </t>
  </si>
  <si>
    <t xml:space="preserve">  - กรรมการและผู้ช่วยเลขานุการ </t>
  </si>
  <si>
    <t xml:space="preserve">  - กรรมการ</t>
  </si>
  <si>
    <t xml:space="preserve">  - ประธาน </t>
  </si>
  <si>
    <t xml:space="preserve">  - กรรมการ </t>
  </si>
  <si>
    <t xml:space="preserve">  - ผู้ช่วยหัวหน้าภาควิชา/ศูนย์ </t>
  </si>
  <si>
    <t>5 หน่วยภาระงานต่อสัปดาห์</t>
  </si>
  <si>
    <t xml:space="preserve">         4.5 โครงการ/กิจกรรมงานวันสมเด็จพระเทพฯ</t>
  </si>
  <si>
    <t>10 หน่วยภาระงานต่อสัปดาห์</t>
  </si>
  <si>
    <t xml:space="preserve">  - รองประธาน </t>
  </si>
  <si>
    <t xml:space="preserve">  - เลฃานุการ </t>
  </si>
  <si>
    <t xml:space="preserve">  - ตัวแทนสภาอาจารย์</t>
  </si>
  <si>
    <t>2 หน่วยภาระงาน/ชั่วโมง/การประชุม 1 ครั้ง</t>
  </si>
  <si>
    <t>1.5 หน่วยภาระงาน/ชั่วโมง/การประชุม 1 ครั้ง</t>
  </si>
  <si>
    <t xml:space="preserve">  - กรรมการและเลขานุการ</t>
  </si>
  <si>
    <t>1 หน่วยภาระงาน/ชั่วโมง/การประชุม 1 ครั้ง</t>
  </si>
  <si>
    <t xml:space="preserve">  - กรรมการและผู้ช่วยเลขานุการ</t>
  </si>
  <si>
    <t xml:space="preserve"> - การเข้าร่วมประชุมภาควิชา </t>
  </si>
  <si>
    <t>2/ 4/ 6 หน่วยภาระงาน/ชั่วโมง</t>
  </si>
  <si>
    <t>1.5/ 3/ 4 หน่วยภาระงาน/ชั่วโมง</t>
  </si>
  <si>
    <t>1/ 2/ 3 หน่วยภาระงาน/ชั่วโมง</t>
  </si>
  <si>
    <t>1/ 1.5/ 2 หน่วยภาระงาน/ชั่วโมง</t>
  </si>
  <si>
    <t xml:space="preserve">  - กรรมการและเลขานุการ  </t>
  </si>
  <si>
    <t xml:space="preserve">  - กรรมการ  </t>
  </si>
  <si>
    <t>3 หน่วยภาระงาน/ชั่วโมง</t>
  </si>
  <si>
    <t>2 หน่วยภาระงาน/ชั่วโมง</t>
  </si>
  <si>
    <t>1 หน่วยภาระงาน/ชั่วโมง</t>
  </si>
  <si>
    <t>ผู้กรอกภาระงาน :</t>
  </si>
  <si>
    <t>……………………………………………………………………..</t>
  </si>
  <si>
    <t>1.1 ภาระงานด้านการสอนบรรยายและปฏิบัติการ</t>
  </si>
  <si>
    <t>ในเขต/
นอกเขต</t>
  </si>
  <si>
    <t>รวมทั้งหมด</t>
  </si>
  <si>
    <t xml:space="preserve">      การเรียนรู้แบบแสวงหาความรู้ได้ด้วยตนเอง</t>
  </si>
  <si>
    <t xml:space="preserve">      (Self study)</t>
  </si>
  <si>
    <t xml:space="preserve">   ข. ทรัพย์สินทางปัญญา</t>
  </si>
  <si>
    <t>ก1. คณะกรรมการบริหารหลักสูตร</t>
  </si>
  <si>
    <t>ก2. ตำแหน่งบริหาร</t>
  </si>
  <si>
    <t>3.5+3.6</t>
  </si>
  <si>
    <t xml:space="preserve">  3.4.2 การจัดประชุมวิชาการ (ที่ได้รับการอนุมัติ</t>
  </si>
  <si>
    <t xml:space="preserve">           โครงการ)</t>
  </si>
  <si>
    <t xml:space="preserve">  3. โครงการ/กิจกรรมที่ส่งเสริมให้เกิดความเข้าใจ และความศรัทธา</t>
  </si>
  <si>
    <t>ก</t>
  </si>
  <si>
    <t>ผช</t>
  </si>
  <si>
    <t>แบบ ก ข</t>
  </si>
  <si>
    <t>สอนปฏิบัติการแบบ</t>
  </si>
  <si>
    <t>แบบ ก.</t>
  </si>
  <si>
    <t>แบบ ข.</t>
  </si>
  <si>
    <t>ผล</t>
  </si>
  <si>
    <t>ข</t>
  </si>
  <si>
    <t>เลือก</t>
  </si>
  <si>
    <t>เวลา(+)</t>
  </si>
  <si>
    <t>บัณฑิต</t>
  </si>
  <si>
    <t xml:space="preserve">รวม  </t>
  </si>
  <si>
    <t>1.1 ภาระงานด้านการสอนบรรยายและปฏิบัติการ (ต่อ)</t>
  </si>
  <si>
    <t>ก. วิชาบรรยาย</t>
  </si>
  <si>
    <t>ข. วิชาบรรยายและปฏิบัติการ</t>
  </si>
  <si>
    <t>ค. วิชาปฏิบัติการ</t>
  </si>
  <si>
    <r>
      <t>ง. วิชาบรรยายและอภิปราย (สำหรับ</t>
    </r>
    <r>
      <rPr>
        <b/>
        <u/>
        <sz val="14"/>
        <color theme="1"/>
        <rFont val="TH SarabunPSK"/>
        <family val="2"/>
      </rPr>
      <t>ศูนย์วิทยาศาสตรศึกษา</t>
    </r>
    <r>
      <rPr>
        <b/>
        <sz val="14"/>
        <color theme="1"/>
        <rFont val="TH SarabunPSK"/>
        <family val="2"/>
      </rPr>
      <t>เท่านั้น)</t>
    </r>
  </si>
  <si>
    <r>
      <rPr>
        <b/>
        <sz val="14"/>
        <color theme="1"/>
        <rFont val="TH SarabunPSK"/>
        <family val="2"/>
      </rPr>
      <t xml:space="preserve">หมายเหตุ : </t>
    </r>
    <r>
      <rPr>
        <sz val="14"/>
        <color theme="1"/>
        <rFont val="TH SarabunPSK"/>
        <family val="2"/>
      </rPr>
      <t>1. แบบ ก. = การสอนปฏิบัติการ/คุมห้องปฏิบัติการ     แบบ ข. = การสอนปฏิบัติการ/คุมห้องปฏิบัติการวิทยาศาสตร์ชีวภาพ/เทคนิคเฉพาะสาขา  
              2. กรณีที่มีการสอนซ้ำ ต้องกรอกข้อมูลของ</t>
    </r>
    <r>
      <rPr>
        <u/>
        <sz val="14"/>
        <color theme="1"/>
        <rFont val="TH SarabunPSK"/>
        <family val="2"/>
      </rPr>
      <t>การสอนครั้งแรกก่อน</t>
    </r>
    <r>
      <rPr>
        <sz val="14"/>
        <color theme="1"/>
        <rFont val="TH SarabunPSK"/>
        <family val="2"/>
      </rPr>
      <t xml:space="preserve"> และในบรรทัดถัดมา ให้กรอกข้อมูลของการสอนซ้ำ โดยระบุจำนวนครั้งของการสอนซ้ำ              </t>
    </r>
  </si>
  <si>
    <t>จำนวน
ครั้งที่
สอนซ้ำ</t>
  </si>
  <si>
    <t>ซ้ำ</t>
  </si>
  <si>
    <t>check</t>
  </si>
  <si>
    <t>จำนวนครั้ง
ที่สอนซ้ำ</t>
  </si>
  <si>
    <t>จน.ครั้งที่ซ้ำ</t>
  </si>
  <si>
    <t>สัดส่วน
ภาระงาน</t>
  </si>
  <si>
    <t>ประเภท
ของงานวิจัย</t>
  </si>
  <si>
    <t>และใส่ครั้งที่ claim</t>
  </si>
  <si>
    <t>3. สัดส่วนภาระงาน หมายถึง ระยะเวลาที่ดำเนินการระหว่างสัญญาทุนที่เกิดขึ้น เทียบกับระยะเวลาตามรอบของการคิดภาระงาน (6 เดือน) เช่น เริ่มทำวิจัย 4 เดือนจาก 6 เดือน = 4/6 = 0.67</t>
  </si>
  <si>
    <t>ในผลงาน</t>
  </si>
  <si>
    <t>ทำซ้ำ</t>
  </si>
  <si>
    <t>พิมพ์ครั้งแรก</t>
  </si>
  <si>
    <t>ลักษณะผลงาน</t>
  </si>
  <si>
    <t>ชื่อวารสารที่ตีพิมพ์</t>
  </si>
  <si>
    <t xml:space="preserve"> /Impact Factor (ถ้ามี)</t>
  </si>
  <si>
    <t xml:space="preserve">       สากล (ISI, SCI, Science Direct, </t>
  </si>
  <si>
    <t>3.4 การจัดประชุม อบรม สัมมนา ประชุม-</t>
  </si>
  <si>
    <t>3. ในกรณีที่มีผู้ร่วมวิจัยหลายคน ให้ทุกคนได้ภาระงานเท่ากันคือครึ่งหนึ่งของหัวหน้าโครงการวิจัย</t>
  </si>
  <si>
    <t xml:space="preserve">หมายเหตุ </t>
  </si>
  <si>
    <t>งานแต่ละคนที่เกิดขึ้นจริง ให้ผู้เข้าร่วมจัดได้ภาระงานเท่ากันทุกคน ประธานกรรมการได้ภาระงานเพิ่มอีก 1 เท่าของกรรมการ กรรมการและเลขานุการ</t>
  </si>
  <si>
    <t>ได้ภาระงานเพิ่มอีก 0.5 เท่าของกรรมการ</t>
  </si>
  <si>
    <t xml:space="preserve"> ในหัวข้อ 3.4.1-3.4.4 ในที่นี้เป็นภาระงานรวมของผู้จัดงาน หากมีผู้ร่วมจัดงานมากกว่า 1 คน กำหนดให้ถ่วงน้ำหนักตามสัดส่วนภาระงานของผู้ร่วม</t>
  </si>
  <si>
    <t>2. ภาระงานวิจัยต่อโครงการที่คำนวณได้ ในที่นี้เป็นภาระงานของผู้วิจัยทุกคนที่มีภาระงานเท่ากัน ถึงแม้ว่าโครงการวิจัยนั้นจะมีผู้ร่วมวิจัยหลายคนก็ตาม ให้นับได้ว่าทุกคนในทีมวิจัยมีภาระ</t>
  </si>
  <si>
    <t xml:space="preserve">งานเท่ากัน </t>
  </si>
  <si>
    <t>การเข้าร่วมกิจกรรม ได้ 1 หน่วย</t>
  </si>
  <si>
    <t xml:space="preserve">ภาระงานต่อชั่วโมง </t>
  </si>
  <si>
    <t xml:space="preserve">หมายเหตุ:  </t>
  </si>
  <si>
    <t>1. ในกรณีที่มีตำแหน่งบริหารหลายตำแหน่ง ให้คิดภาระงานเฉพาะตำแหน่งสูงสุดเพียงตำแหน่งเดียว</t>
  </si>
  <si>
    <t>กรรมการโดยตำแหน่งบริหาร</t>
  </si>
  <si>
    <t>2. การกำหนดภาระงานสำหรับภาระงานการเป็นกรรมการ หมายถึง การเป็นกรรมการของคณะกรรมการ</t>
  </si>
  <si>
    <t>ต่าง ๆ ที่หน่วยงานภายในมหาวิทยาลัยแต่งตั้ง โดยเป็นภาระงานที่ติดตามเวลาที่เข้าประชุม แต่ไม่รวมการเป็น</t>
  </si>
  <si>
    <t xml:space="preserve">  - รองประธาน</t>
  </si>
  <si>
    <t>1.75 หน่วยภาระงานต่อสัปดาห์</t>
  </si>
  <si>
    <t xml:space="preserve">  -รองประธาน</t>
  </si>
  <si>
    <t>1.75 หน่วยภาระงาน/ชั่วโมง/การประชุม 1 ครั้ง</t>
  </si>
  <si>
    <t>&lt;20</t>
  </si>
  <si>
    <t>&gt;50</t>
  </si>
  <si>
    <t>&gt;20</t>
  </si>
  <si>
    <t>เลือกบรรยาย</t>
  </si>
  <si>
    <t>บรรยาย+ปฏิบัติ</t>
  </si>
  <si>
    <t>จำนวนครั้ง</t>
  </si>
  <si>
    <t>1.1 - 1.3 ภาระงานด้านการสอนบรรยายและปฏิบัติการ</t>
  </si>
  <si>
    <t xml:space="preserve">หมายเหตุ : </t>
  </si>
  <si>
    <t xml:space="preserve">งานแก้ไข/ปรับปรุงต้องมีการแก้ไขมากกว่าร้อยละ 70 ให้คิดภาระงานเป็นสัดส่วนของปริมาณงานที่ได้ปรับปรุง </t>
  </si>
  <si>
    <t>และคิดได้ไม่เกินครึ่งหนึ่งของงานพิมพ์ครั้งแรก</t>
  </si>
  <si>
    <t>คูณสัดส่วน</t>
  </si>
  <si>
    <t>สัดส่วน(x)</t>
  </si>
  <si>
    <t xml:space="preserve">   ค. การควมคุมภาคสนาม (Field Trip)</t>
  </si>
  <si>
    <t>ปรับปรุงโดย ฝ่ายบริหาร คณะวิทยาศาสตร์ มศว</t>
  </si>
  <si>
    <t xml:space="preserve">สรุปภาระงานของ </t>
  </si>
  <si>
    <t>หน่วยภาระงาน/สัปดาห์</t>
  </si>
  <si>
    <t>ลิขสิทธิ์เป็นของคณะวิทยาศาสตร์ มหาวิทยาลัยศรีนครินทรวิโรฒ</t>
  </si>
  <si>
    <t>4. โครงการวิจัยที่ไม่ได้รับทุนจะต้องดำเนินการตามระเบียบวิธีวิจัย และได้รับความเห็นชอบจากคณะ/หน่วยงานและมหาวิทยาลัย โดยจะได้ภาระงาน = 2 หน่วยภาระงานต่อสัปดาห์</t>
  </si>
  <si>
    <t xml:space="preserve">   โดยคิดระยะเวลาไม่เกิน 12 เดือน</t>
  </si>
  <si>
    <t>ต่อชุดโครงการ คิดภาระงานเมื่ออยู่</t>
  </si>
  <si>
    <t>ภายในระยะเวลาของสัญญาทุนเท่านั้น</t>
  </si>
  <si>
    <t>ต่อชุดโครงการวิจัยย่อย คิดภาระงาน</t>
  </si>
  <si>
    <t>เมื่ออยู่ภายในระยะเวลาของสัญญาทุน</t>
  </si>
  <si>
    <t>เท่านั้น</t>
  </si>
  <si>
    <t>+
นอก</t>
  </si>
  <si>
    <r>
      <t>ตารางที่ 1.4, 1.5, 1.6</t>
    </r>
    <r>
      <rPr>
        <b/>
        <sz val="14"/>
        <color theme="1"/>
        <rFont val="TH SarabunPSK"/>
        <family val="2"/>
      </rPr>
      <t xml:space="preserve"> ภาระงานด้านการสอนและภาระงานด้านสนับสนุนการสอน </t>
    </r>
    <r>
      <rPr>
        <sz val="14"/>
        <color theme="1"/>
        <rFont val="TH SarabunPSK"/>
        <family val="2"/>
      </rPr>
      <t>(ดูวิธีการคิดภาระงานตามเกณฑ์ข้อ 1.4-1.6)</t>
    </r>
  </si>
  <si>
    <t>eng</t>
  </si>
  <si>
    <t>เลือก ก/ข</t>
  </si>
  <si>
    <t>เวลา</t>
  </si>
  <si>
    <r>
      <t>1 หน่วยภาระงาน</t>
    </r>
    <r>
      <rPr>
        <b/>
        <u/>
        <sz val="14"/>
        <rFont val="TH SarabunPSK"/>
        <family val="2"/>
      </rPr>
      <t>ต่อชั่วโมง</t>
    </r>
  </si>
  <si>
    <r>
      <t>1 หน่วยภาระงาน</t>
    </r>
    <r>
      <rPr>
        <b/>
        <u/>
        <sz val="14"/>
        <rFont val="TH SarabunPSK"/>
        <family val="2"/>
      </rPr>
      <t>ต่อชั่วโมงการประชุม</t>
    </r>
  </si>
  <si>
    <t xml:space="preserve">ค1. </t>
  </si>
  <si>
    <r>
      <t>ค2. สำหรับวิชาปฏิบัติการที่มีการสอนแยกตามหัวข้อปฏิบัติการ (สำหรับ</t>
    </r>
    <r>
      <rPr>
        <b/>
        <u/>
        <sz val="14"/>
        <color theme="1"/>
        <rFont val="TH SarabunPSK"/>
        <family val="2"/>
      </rPr>
      <t>ภาควิชาเคมี</t>
    </r>
    <r>
      <rPr>
        <b/>
        <sz val="14"/>
        <color theme="1"/>
        <rFont val="TH SarabunPSK"/>
        <family val="2"/>
      </rPr>
      <t>/</t>
    </r>
    <r>
      <rPr>
        <b/>
        <u/>
        <sz val="14"/>
        <color theme="1"/>
        <rFont val="TH SarabunPSK"/>
        <family val="2"/>
      </rPr>
      <t>ภาควิชาชีววิทยา</t>
    </r>
    <r>
      <rPr>
        <b/>
        <sz val="14"/>
        <color theme="1"/>
        <rFont val="TH SarabunPSK"/>
        <family val="2"/>
      </rPr>
      <t>/</t>
    </r>
    <r>
      <rPr>
        <b/>
        <u/>
        <sz val="14"/>
        <color theme="1"/>
        <rFont val="TH SarabunPSK"/>
        <family val="2"/>
      </rPr>
      <t>ภาควิชาจุลชีววิทยา</t>
    </r>
    <r>
      <rPr>
        <b/>
        <sz val="14"/>
        <color theme="1"/>
        <rFont val="TH SarabunPSK"/>
        <family val="2"/>
      </rPr>
      <t>เท่านั้น)</t>
    </r>
  </si>
  <si>
    <t xml:space="preserve"> ให้ใส่ข้อมูลอื่น ๆ ที่เห็นควรระบุเพื่อความชัดเจนในช่องหมายเหตุ เช่น วันที่หรือระยะเวลาดำเนินกิจกรรมโครงการ</t>
  </si>
  <si>
    <t>1 หน่วยภาระงานต่อสัปดาห์ต่อรายวิชา</t>
  </si>
  <si>
    <t>ภาระงาน
รวมทั้งสิ้น</t>
  </si>
  <si>
    <r>
      <t>หมายเหตุ : 1. แบบ ก. = การสอนปฏิบัติการ/คุมห้องปฏิบัติการ     แบบ ข. = การสอนปฏิบัติการ/คุมห้องปฏิบัติการวิทยาศาสตร์ชีวภาพ/เทคนิคเฉพาะสาขา  
                2. กรณีที่มีการสอนซ้ำ ต้องกรอกข้อมูลของ</t>
    </r>
    <r>
      <rPr>
        <b/>
        <u/>
        <sz val="14"/>
        <color theme="1"/>
        <rFont val="TH SarabunPSK"/>
        <family val="2"/>
      </rPr>
      <t>การสอนครั้งแรกก่อน</t>
    </r>
    <r>
      <rPr>
        <b/>
        <sz val="14"/>
        <color theme="1"/>
        <rFont val="TH SarabunPSK"/>
        <family val="2"/>
      </rPr>
      <t xml:space="preserve"> และในบรรทัดถัดมา ให้กรอกข้อมูลของการสอนซ้ำ โดยระบุจำนวนครั้งของการสอนซ้ำ            </t>
    </r>
  </si>
  <si>
    <t xml:space="preserve">              </t>
  </si>
  <si>
    <t xml:space="preserve">   ง. ไม่ได้รับทุนแต่ได้รับการอนุมัติให้ทำวิจัย</t>
  </si>
  <si>
    <t>และคิดระยะเวลาได้ไม่เกิน 12 เดือน</t>
  </si>
  <si>
    <t>และคิดสัดส่วนระยะเวลา</t>
  </si>
  <si>
    <t>วิชาที่คุมสอบ</t>
  </si>
  <si>
    <t>รวมตารางที่ 3.1 - 3.7</t>
  </si>
  <si>
    <t>รวมตารางที่ 5.1 - 5.3</t>
  </si>
  <si>
    <t>รวมตารางที่ 2.1 - 2.2</t>
  </si>
  <si>
    <t xml:space="preserve">รวมตารางที่ 1.1 - 1.9   </t>
  </si>
  <si>
    <t>A : รายละเอียดวิชา</t>
  </si>
  <si>
    <t>B : สัดส่วนการกรอก</t>
  </si>
  <si>
    <t>C : จำนวนครั้งในการไปสอนที่องครักษ์</t>
  </si>
  <si>
    <t xml:space="preserve">     ให้กรอกจำนวนครั้งทั้งหมด (รวมไปกลับ) ที่ไปตลอด course แล้วโปรแกรมจะคำนวณเป็นภาระงานรายสัปดาห์เอง</t>
  </si>
  <si>
    <t xml:space="preserve">      ตัวอย่างการกรอก วิชา SC250 3(3-0-6) ให้ใส่ จำนวนหน่วยกิต = 3, จำนวนชั่วโมงบรรยาย = 3 หรือ วิชา SC252 1(0-3-0) ให้ใส่ จำนวนหน่วยกิต = 1, จำนวนชั่วโมงปฏิบัติการ = 3 หรือวิชา SC345 3(2-3-4) ให้ใส่ 
      จำนวนหน่วยกิต = 3, จำนวนชั่วโมงบรรยาย = 2, จำนวนชั่วโมงปฏิบัติการ = 3 ทั้งนี้ ให้ระบุข้อมูลเป็นรายสัปดาห์</t>
  </si>
  <si>
    <t xml:space="preserve">      - กรณีผู้สอนทุกคนสอนเท่ากัน เช่น ผู้สอน 2 คน สอนคนละครึ่ง course ให้ใส่ =1/2 จะได้ 0.5 หรืออาจใส่เป็น จำนวนสัปดาห์ เช่น 7.5/15 = 0.5 หรืออาจใส่เป็นจำนวนชั่วโมง เช่น วิชาบรรยาย 3 หน่วยกิต
        22.5/(15*3) = 0.5 
      - กรณีสอนตามเนื้อหาที่มีสัดส่วนต่างกัน เช่น วิชาบรรยาย 3 หน่วยกิต มีผู้สอน 3 คน; คนแรกสอน 3 สัปดาห์ (9 ชั่วโมง), คนที่ 2 สอน 5 สัปดาห์ (15 ชั่วโมง) และคนที่ 3 สอน 7 สัปดาห์ (21 ชั่วโมง); ตัวหารสามารถใช้ 15 สัปดาห์หรือ   
        45 ชั่วโมง ดังนั้น สัดส่วนภาระงาน คนแรก = 0.2 คนที่ 2 = 0.33 และคนที่ 3 = 0.47</t>
  </si>
  <si>
    <t>รายละเอียดวิชา*</t>
  </si>
  <si>
    <t>*ตาราง 1.1 - 1.3 แสดงคะแนนภาระงานสอนต่อสัปดาห์</t>
  </si>
  <si>
    <t>ชื่อ - สกุล..............................</t>
  </si>
  <si>
    <t>สมรรถนะ</t>
  </si>
  <si>
    <t>ตารางข้อมูลที่พิจารณา</t>
  </si>
  <si>
    <t>คะแนน</t>
  </si>
  <si>
    <t>S</t>
  </si>
  <si>
    <t>C</t>
  </si>
  <si>
    <t>I</t>
  </si>
  <si>
    <t>4.1 + 5.2 + 5.3</t>
  </si>
  <si>
    <r>
      <t xml:space="preserve">*คะแนน </t>
    </r>
    <r>
      <rPr>
        <b/>
        <sz val="14"/>
        <rFont val="TH SarabunPSK"/>
        <family val="2"/>
      </rPr>
      <t>S</t>
    </r>
    <r>
      <rPr>
        <sz val="14"/>
        <rFont val="TH SarabunPSK"/>
        <family val="2"/>
      </rPr>
      <t xml:space="preserve"> ให้พิจารณาตามเกณฑ์ตัวชี้วัดผลงานในแบบ วท.บร.03</t>
    </r>
  </si>
  <si>
    <t>1. คิดภาระงานได้เฉพาะงานที่ได้รับเชิญจากหน่วยงานภายใน/ภายนอกมหาวิทยาลัยโดยต้องได้รับการอนุมัติจากหน่วยงานต้นสังกัด</t>
  </si>
  <si>
    <t>2. 1 หน่วยภาระงานต่อชั่วโมงและติดได้ไม่เกิน 7 ภาระงานต่อวัน</t>
  </si>
  <si>
    <t xml:space="preserve">      - ผู้นำ/ผู้ประสานงาน</t>
  </si>
  <si>
    <t>1.5 หน่วยภาระงานต่อชั่วโมง</t>
  </si>
  <si>
    <t>เป็นโครงการที่ได้รับการเห็นชอบจาก
รองอธิการบดีฝ่ายพัฒนากิจการเพื่อสังคม</t>
  </si>
  <si>
    <t>1.5 หน่วยภาระงานต่อชั่วโมง โดยคิด
ภาระงานสูงสุดไม่เกินจำนวนชั่วโมงทั้งหมด
ในการจัดโครงการ/กิจกรรมนั้น</t>
  </si>
  <si>
    <r>
      <t xml:space="preserve">หมายเหตุ : </t>
    </r>
    <r>
      <rPr>
        <sz val="14"/>
        <color theme="1"/>
        <rFont val="TH SarabunPSK"/>
        <family val="2"/>
      </rPr>
      <t xml:space="preserve"> 1 หน่วยภาระงานต่อชั่วโมง และคิดได้ไม่เกิน 7 ภาระงานต่อวัน</t>
    </r>
  </si>
  <si>
    <t>1.4 - 1.7 และ/หรือ  2.1 - 2.2</t>
  </si>
  <si>
    <t xml:space="preserve">      - ผู้จัดกิจกรรม (ณ พื้นที่ให้บริการวิชาการ)</t>
  </si>
  <si>
    <t xml:space="preserve">      - ผู้เตรียมกิจกรรม (นอกพื้นที่ให้บริการวิชาการ)</t>
  </si>
  <si>
    <t xml:space="preserve">      - ผู้เข้าร่วมกิจกรรม (ณ พื้นที่ให้บริการวิชาการ</t>
  </si>
  <si>
    <t xml:space="preserve"> ในกรณีที่ไม่ใช่ผู้จัดกิจกรรม)</t>
  </si>
  <si>
    <t>1.5 หน่วยภาระงานต่อชั่วโมง โดยคิด
ภาระงานสูงสุดได้ไม่เกินจำนวนชั่วโมงทั้งหมด
ในการจัดโครงการ/กิจกรรมนั้น</t>
  </si>
  <si>
    <r>
      <rPr>
        <b/>
        <sz val="14"/>
        <color theme="1"/>
        <rFont val="TH SarabunPSK"/>
        <family val="2"/>
      </rPr>
      <t>หมายเหตุ :</t>
    </r>
    <r>
      <rPr>
        <sz val="14"/>
        <color theme="1"/>
        <rFont val="TH SarabunPSK"/>
        <family val="2"/>
      </rPr>
      <t xml:space="preserve"> ตัวอย่างการตั้งชื่อไฟล์ "ภาระงาน 1กพ60 ถึง 31กค60_รศ.ใจดี มีความสุข"</t>
    </r>
  </si>
  <si>
    <t>วันที่……………………………………...</t>
  </si>
  <si>
    <t>มิถุนายน 2560</t>
  </si>
  <si>
    <t>ภาควิชา................................... คณะวิทยาศาสตร์ มหาวิทยาลัยศรึนครินทรวิโรฒ</t>
  </si>
  <si>
    <t>รวมภาระงานด้านการบริหารและกรรมการอื่น ๆ</t>
  </si>
  <si>
    <t>1 หน่วยภาระงานต่อหน่วยชั่วโมง และคิดได้ไม่เกิน 7 หน่วยภาระงานต่อวัน</t>
  </si>
  <si>
    <t>1 หน่วยภาระงานต่อชั่วโมง และคิดได้ไม่เกิน</t>
  </si>
  <si>
    <t xml:space="preserve">1. ระบุชื่อวารสารและฐานข้อมูล/Impact Factor (ถ้ามี) เช่น ISI, SCI, Science Direct, Pubmed, ERIC และ Scopus </t>
  </si>
  <si>
    <t>เป็นภาระงานรวมต่อโครงการ</t>
  </si>
  <si>
    <t xml:space="preserve">  หมายเหตุ : 1 โครงการสามารถคิดภาระงานตามหน้าที่/งานที่ปฏิบัติอย่างใดอย่างหนึ่งเท่านั้น (ผู้นำ/ผู้ประสานงาน, ผู้จัดกิจกรรม หรือผู้เตรียมกิจกรรม)</t>
  </si>
  <si>
    <t>วันที่……………………... ถึง วันที่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</si>
</sst>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indexed="17"/>
      <name val="TH SarabunPSK"/>
      <family val="2"/>
    </font>
    <font>
      <sz val="14"/>
      <color indexed="9"/>
      <name val="TH SarabunPSK"/>
      <family val="2"/>
    </font>
    <font>
      <sz val="14"/>
      <color indexed="60"/>
      <name val="TH SarabunPSK"/>
      <family val="2"/>
    </font>
    <font>
      <b/>
      <sz val="16"/>
      <color theme="1"/>
      <name val="TH SarabunPSK"/>
      <family val="2"/>
    </font>
    <font>
      <b/>
      <sz val="14"/>
      <color theme="1" tint="0.14999847407452621"/>
      <name val="TH SarabunPSK"/>
      <family val="2"/>
    </font>
    <font>
      <b/>
      <sz val="14"/>
      <color theme="1" tint="4.9989318521683403E-2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color indexed="8"/>
      <name val="TH SarabunPSK"/>
      <family val="2"/>
    </font>
    <font>
      <u/>
      <sz val="14"/>
      <color theme="1"/>
      <name val="TH SarabunPSK"/>
      <family val="2"/>
    </font>
    <font>
      <sz val="12"/>
      <color theme="1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28" applyNumberFormat="0" applyAlignment="0" applyProtection="0"/>
    <xf numFmtId="0" fontId="15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19" borderId="0" applyNumberFormat="0" applyBorder="0" applyAlignment="0" applyProtection="0"/>
  </cellStyleXfs>
  <cellXfs count="73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Border="1"/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3" borderId="5" xfId="0" applyNumberFormat="1" applyFont="1" applyFill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left"/>
      <protection locked="0"/>
    </xf>
    <xf numFmtId="0" fontId="2" fillId="9" borderId="6" xfId="0" applyFont="1" applyFill="1" applyBorder="1" applyAlignment="1" applyProtection="1">
      <alignment horizontal="center"/>
      <protection locked="0"/>
    </xf>
    <xf numFmtId="3" fontId="2" fillId="7" borderId="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wrapText="1" shrinkToFi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8" fillId="0" borderId="11" xfId="0" applyFont="1" applyFill="1" applyBorder="1" applyAlignment="1" applyProtection="1">
      <alignment horizontal="center"/>
      <protection locked="0"/>
    </xf>
    <xf numFmtId="3" fontId="5" fillId="7" borderId="3" xfId="0" applyNumberFormat="1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 applyProtection="1">
      <alignment horizontal="center"/>
      <protection locked="0"/>
    </xf>
    <xf numFmtId="3" fontId="2" fillId="11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187" fontId="2" fillId="0" borderId="11" xfId="0" applyNumberFormat="1" applyFont="1" applyBorder="1"/>
    <xf numFmtId="187" fontId="1" fillId="0" borderId="11" xfId="0" applyNumberFormat="1" applyFont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center"/>
    </xf>
    <xf numFmtId="0" fontId="2" fillId="0" borderId="16" xfId="0" applyFont="1" applyBorder="1"/>
    <xf numFmtId="0" fontId="2" fillId="0" borderId="11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Border="1"/>
    <xf numFmtId="187" fontId="2" fillId="9" borderId="0" xfId="0" applyNumberFormat="1" applyFont="1" applyFill="1" applyBorder="1"/>
    <xf numFmtId="0" fontId="2" fillId="9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2" fontId="1" fillId="9" borderId="12" xfId="0" applyNumberFormat="1" applyFont="1" applyFill="1" applyBorder="1" applyAlignment="1"/>
    <xf numFmtId="0" fontId="1" fillId="9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/>
    <xf numFmtId="2" fontId="1" fillId="9" borderId="11" xfId="0" applyNumberFormat="1" applyFont="1" applyFill="1" applyBorder="1"/>
    <xf numFmtId="0" fontId="1" fillId="9" borderId="11" xfId="0" applyFont="1" applyFill="1" applyBorder="1" applyAlignment="1">
      <alignment horizontal="right"/>
    </xf>
    <xf numFmtId="0" fontId="2" fillId="12" borderId="11" xfId="0" applyFont="1" applyFill="1" applyBorder="1"/>
    <xf numFmtId="0" fontId="1" fillId="13" borderId="0" xfId="0" applyFont="1" applyFill="1"/>
    <xf numFmtId="0" fontId="2" fillId="13" borderId="0" xfId="0" applyFont="1" applyFill="1"/>
    <xf numFmtId="0" fontId="4" fillId="0" borderId="11" xfId="0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0" xfId="0" applyNumberFormat="1" applyFont="1" applyBorder="1"/>
    <xf numFmtId="2" fontId="5" fillId="0" borderId="3" xfId="0" applyNumberFormat="1" applyFont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2" fillId="0" borderId="11" xfId="0" applyNumberFormat="1" applyFont="1" applyBorder="1" applyAlignment="1" applyProtection="1">
      <alignment horizontal="right" vertical="center"/>
    </xf>
    <xf numFmtId="2" fontId="20" fillId="6" borderId="11" xfId="3" applyNumberFormat="1" applyFont="1" applyFill="1" applyBorder="1" applyAlignment="1" applyProtection="1">
      <alignment horizontal="right" vertical="center"/>
    </xf>
    <xf numFmtId="2" fontId="5" fillId="0" borderId="11" xfId="0" applyNumberFormat="1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/>
    </xf>
    <xf numFmtId="2" fontId="1" fillId="20" borderId="11" xfId="0" applyNumberFormat="1" applyFont="1" applyFill="1" applyBorder="1" applyAlignment="1" applyProtection="1"/>
    <xf numFmtId="2" fontId="20" fillId="22" borderId="11" xfId="6" applyNumberFormat="1" applyFont="1" applyFill="1" applyBorder="1" applyAlignment="1" applyProtection="1">
      <alignment horizontal="right"/>
    </xf>
    <xf numFmtId="2" fontId="21" fillId="24" borderId="11" xfId="2" applyNumberFormat="1" applyFont="1" applyFill="1" applyBorder="1" applyAlignment="1" applyProtection="1">
      <alignment horizontal="right"/>
    </xf>
    <xf numFmtId="2" fontId="21" fillId="26" borderId="11" xfId="4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0" fontId="2" fillId="9" borderId="11" xfId="0" applyFont="1" applyFill="1" applyBorder="1" applyAlignment="1" applyProtection="1">
      <alignment horizontal="center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Protection="1">
      <protection locked="0"/>
    </xf>
    <xf numFmtId="2" fontId="1" fillId="9" borderId="0" xfId="0" applyNumberFormat="1" applyFont="1" applyFill="1" applyBorder="1" applyProtection="1">
      <protection locked="0"/>
    </xf>
    <xf numFmtId="0" fontId="1" fillId="9" borderId="0" xfId="0" applyFont="1" applyFill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87" fontId="2" fillId="0" borderId="0" xfId="0" applyNumberFormat="1" applyFont="1" applyBorder="1" applyProtection="1">
      <protection locked="0"/>
    </xf>
    <xf numFmtId="187" fontId="2" fillId="9" borderId="0" xfId="0" applyNumberFormat="1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right"/>
      <protection locked="0"/>
    </xf>
    <xf numFmtId="0" fontId="2" fillId="9" borderId="11" xfId="0" applyFont="1" applyFill="1" applyBorder="1" applyAlignment="1" applyProtection="1">
      <alignment horizontal="center"/>
    </xf>
    <xf numFmtId="2" fontId="1" fillId="9" borderId="12" xfId="0" applyNumberFormat="1" applyFont="1" applyFill="1" applyBorder="1" applyAlignment="1" applyProtection="1"/>
    <xf numFmtId="0" fontId="2" fillId="0" borderId="11" xfId="0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/>
    <xf numFmtId="0" fontId="1" fillId="9" borderId="11" xfId="0" applyFont="1" applyFill="1" applyBorder="1" applyAlignment="1" applyProtection="1">
      <alignment horizontal="right"/>
    </xf>
    <xf numFmtId="2" fontId="1" fillId="0" borderId="11" xfId="0" applyNumberFormat="1" applyFont="1" applyBorder="1" applyProtection="1"/>
    <xf numFmtId="2" fontId="1" fillId="9" borderId="11" xfId="0" applyNumberFormat="1" applyFont="1" applyFill="1" applyBorder="1" applyProtection="1"/>
    <xf numFmtId="0" fontId="2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21" xfId="0" applyFont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2" fillId="21" borderId="11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2" fontId="2" fillId="0" borderId="11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2" fontId="2" fillId="0" borderId="11" xfId="0" applyNumberFormat="1" applyFont="1" applyBorder="1" applyProtection="1"/>
    <xf numFmtId="0" fontId="2" fillId="0" borderId="5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wrapText="1"/>
      <protection locked="0"/>
    </xf>
    <xf numFmtId="49" fontId="1" fillId="5" borderId="11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Protection="1"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13" borderId="0" xfId="0" applyFont="1" applyFill="1" applyProtection="1"/>
    <xf numFmtId="0" fontId="2" fillId="13" borderId="0" xfId="0" applyFont="1" applyFill="1" applyProtection="1"/>
    <xf numFmtId="0" fontId="1" fillId="9" borderId="11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wrapText="1"/>
    </xf>
    <xf numFmtId="2" fontId="2" fillId="0" borderId="11" xfId="0" applyNumberFormat="1" applyFont="1" applyBorder="1" applyProtection="1"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4" fillId="0" borderId="2" xfId="0" applyFont="1" applyBorder="1" applyAlignment="1" applyProtection="1">
      <alignment horizontal="center" wrapText="1"/>
    </xf>
    <xf numFmtId="0" fontId="5" fillId="13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5" fillId="13" borderId="11" xfId="0" applyFont="1" applyFill="1" applyBorder="1" applyAlignment="1" applyProtection="1">
      <alignment horizontal="center" vertical="top" wrapText="1"/>
    </xf>
    <xf numFmtId="49" fontId="5" fillId="7" borderId="14" xfId="0" applyNumberFormat="1" applyFont="1" applyFill="1" applyBorder="1" applyAlignment="1" applyProtection="1">
      <alignment horizontal="center"/>
    </xf>
    <xf numFmtId="0" fontId="5" fillId="23" borderId="14" xfId="0" applyFont="1" applyFill="1" applyBorder="1" applyAlignment="1" applyProtection="1">
      <alignment horizontal="center"/>
    </xf>
    <xf numFmtId="0" fontId="5" fillId="25" borderId="11" xfId="0" applyFont="1" applyFill="1" applyBorder="1" applyAlignment="1" applyProtection="1">
      <alignment horizontal="center"/>
    </xf>
    <xf numFmtId="0" fontId="5" fillId="27" borderId="11" xfId="0" applyFont="1" applyFill="1" applyBorder="1" applyAlignment="1" applyProtection="1">
      <alignment horizontal="center" vertical="top"/>
    </xf>
    <xf numFmtId="2" fontId="4" fillId="28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2" fillId="13" borderId="3" xfId="0" applyFont="1" applyFill="1" applyBorder="1" applyAlignment="1" applyProtection="1">
      <alignment horizontal="left"/>
    </xf>
    <xf numFmtId="0" fontId="5" fillId="13" borderId="3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2" fontId="1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" fontId="2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 shrinkToFit="1"/>
    </xf>
    <xf numFmtId="0" fontId="2" fillId="20" borderId="6" xfId="0" applyFont="1" applyFill="1" applyBorder="1" applyAlignment="1" applyProtection="1">
      <alignment horizontal="left"/>
    </xf>
    <xf numFmtId="0" fontId="5" fillId="7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5" fillId="11" borderId="3" xfId="0" applyFont="1" applyFill="1" applyBorder="1" applyAlignment="1" applyProtection="1">
      <alignment horizontal="left"/>
    </xf>
    <xf numFmtId="0" fontId="5" fillId="9" borderId="3" xfId="0" applyFont="1" applyFill="1" applyBorder="1" applyAlignment="1" applyProtection="1">
      <alignment horizontal="left"/>
    </xf>
    <xf numFmtId="0" fontId="2" fillId="7" borderId="6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 shrinkToFi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 wrapText="1"/>
    </xf>
    <xf numFmtId="0" fontId="2" fillId="7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7" borderId="7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5" xfId="0" applyFont="1" applyBorder="1" applyProtection="1"/>
    <xf numFmtId="0" fontId="5" fillId="11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 shrinkToFit="1"/>
      <protection locked="0"/>
    </xf>
    <xf numFmtId="0" fontId="2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23" borderId="3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23" borderId="4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2" fillId="0" borderId="0" xfId="0" applyFont="1" applyAlignment="1" applyProtection="1">
      <alignment horizontal="right"/>
    </xf>
    <xf numFmtId="0" fontId="4" fillId="26" borderId="3" xfId="0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26" borderId="3" xfId="0" applyFont="1" applyFill="1" applyBorder="1" applyAlignment="1" applyProtection="1">
      <alignment horizontal="left"/>
    </xf>
    <xf numFmtId="0" fontId="4" fillId="26" borderId="6" xfId="0" applyFont="1" applyFill="1" applyBorder="1" applyAlignment="1" applyProtection="1">
      <alignment horizontal="left"/>
    </xf>
    <xf numFmtId="2" fontId="2" fillId="12" borderId="1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29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17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13" borderId="6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0" fontId="1" fillId="13" borderId="4" xfId="0" applyFont="1" applyFill="1" applyBorder="1" applyAlignment="1" applyProtection="1">
      <alignment horizontal="left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</xf>
    <xf numFmtId="1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left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2" fillId="30" borderId="0" xfId="0" applyFont="1" applyFill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left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</xf>
    <xf numFmtId="2" fontId="5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2" fillId="30" borderId="0" xfId="0" applyNumberFormat="1" applyFont="1" applyFill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2" fontId="2" fillId="0" borderId="5" xfId="0" applyNumberFormat="1" applyFont="1" applyFill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3" borderId="5" xfId="0" applyNumberFormat="1" applyFont="1" applyFill="1" applyBorder="1" applyAlignment="1" applyProtection="1">
      <alignment horizontal="center"/>
    </xf>
    <xf numFmtId="0" fontId="2" fillId="0" borderId="27" xfId="0" applyFont="1" applyBorder="1" applyProtection="1">
      <protection locked="0"/>
    </xf>
    <xf numFmtId="0" fontId="2" fillId="12" borderId="6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5" fillId="1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0" fontId="5" fillId="12" borderId="22" xfId="0" applyFont="1" applyFill="1" applyBorder="1" applyAlignment="1" applyProtection="1">
      <alignment horizontal="center"/>
      <protection locked="0"/>
    </xf>
    <xf numFmtId="0" fontId="5" fillId="12" borderId="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 wrapText="1" shrinkToFit="1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2" fontId="2" fillId="12" borderId="3" xfId="0" applyNumberFormat="1" applyFont="1" applyFill="1" applyBorder="1" applyAlignment="1" applyProtection="1">
      <alignment horizontal="center"/>
    </xf>
    <xf numFmtId="2" fontId="2" fillId="11" borderId="3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16" fillId="9" borderId="14" xfId="1" applyFont="1" applyFill="1" applyBorder="1" applyAlignment="1" applyProtection="1">
      <alignment horizontal="center" vertical="top"/>
    </xf>
    <xf numFmtId="0" fontId="16" fillId="9" borderId="27" xfId="1" applyFont="1" applyFill="1" applyBorder="1" applyAlignment="1" applyProtection="1">
      <alignment horizontal="center" vertical="top"/>
    </xf>
    <xf numFmtId="0" fontId="16" fillId="9" borderId="27" xfId="1" applyFont="1" applyFill="1" applyBorder="1" applyAlignment="1" applyProtection="1">
      <alignment horizontal="left" vertical="center"/>
    </xf>
    <xf numFmtId="0" fontId="2" fillId="9" borderId="27" xfId="0" applyFont="1" applyFill="1" applyBorder="1" applyAlignment="1" applyProtection="1">
      <alignment horizontal="center" vertical="center"/>
    </xf>
    <xf numFmtId="0" fontId="17" fillId="9" borderId="27" xfId="6" applyFont="1" applyFill="1" applyBorder="1" applyAlignment="1" applyProtection="1">
      <alignment horizontal="center" vertical="top"/>
    </xf>
    <xf numFmtId="2" fontId="17" fillId="9" borderId="27" xfId="6" applyNumberFormat="1" applyFont="1" applyFill="1" applyBorder="1" applyAlignment="1" applyProtection="1">
      <alignment horizontal="left" vertical="center"/>
    </xf>
    <xf numFmtId="0" fontId="5" fillId="9" borderId="27" xfId="0" applyFont="1" applyFill="1" applyBorder="1" applyAlignment="1" applyProtection="1">
      <alignment horizontal="center"/>
    </xf>
    <xf numFmtId="0" fontId="18" fillId="9" borderId="27" xfId="2" applyFont="1" applyFill="1" applyBorder="1" applyAlignment="1" applyProtection="1">
      <alignment horizontal="left" vertical="center"/>
    </xf>
    <xf numFmtId="2" fontId="18" fillId="9" borderId="27" xfId="2" applyNumberFormat="1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/>
    <xf numFmtId="0" fontId="1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2" fontId="4" fillId="24" borderId="1" xfId="0" applyNumberFormat="1" applyFont="1" applyFill="1" applyBorder="1" applyAlignment="1" applyProtection="1">
      <alignment horizontal="center"/>
    </xf>
    <xf numFmtId="2" fontId="1" fillId="24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2" fontId="5" fillId="12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87" fontId="1" fillId="0" borderId="0" xfId="0" applyNumberFormat="1" applyFont="1" applyBorder="1" applyProtection="1"/>
    <xf numFmtId="0" fontId="1" fillId="0" borderId="0" xfId="0" applyFont="1" applyBorder="1" applyAlignment="1" applyProtection="1"/>
    <xf numFmtId="2" fontId="1" fillId="0" borderId="0" xfId="0" applyNumberFormat="1" applyFont="1" applyBorder="1" applyProtection="1"/>
    <xf numFmtId="49" fontId="1" fillId="0" borderId="0" xfId="0" applyNumberFormat="1" applyFont="1" applyAlignment="1" applyProtection="1"/>
    <xf numFmtId="49" fontId="2" fillId="0" borderId="0" xfId="0" applyNumberFormat="1" applyFont="1" applyProtection="1"/>
    <xf numFmtId="0" fontId="2" fillId="0" borderId="11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5" fillId="11" borderId="11" xfId="0" applyNumberFormat="1" applyFont="1" applyFill="1" applyBorder="1" applyAlignment="1" applyProtection="1">
      <alignment horizontal="center"/>
      <protection locked="0"/>
    </xf>
    <xf numFmtId="0" fontId="4" fillId="11" borderId="11" xfId="0" applyFont="1" applyFill="1" applyBorder="1" applyAlignment="1" applyProtection="1">
      <alignment horizontal="center"/>
    </xf>
    <xf numFmtId="0" fontId="4" fillId="12" borderId="11" xfId="0" applyFont="1" applyFill="1" applyBorder="1" applyAlignment="1" applyProtection="1">
      <alignment horizontal="center"/>
    </xf>
    <xf numFmtId="0" fontId="4" fillId="31" borderId="11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12" borderId="11" xfId="0" applyNumberFormat="1" applyFont="1" applyFill="1" applyBorder="1" applyAlignment="1" applyProtection="1">
      <alignment horizontal="center"/>
    </xf>
    <xf numFmtId="2" fontId="5" fillId="31" borderId="11" xfId="0" applyNumberFormat="1" applyFont="1" applyFill="1" applyBorder="1" applyAlignment="1" applyProtection="1">
      <alignment horizontal="center"/>
    </xf>
    <xf numFmtId="2" fontId="5" fillId="0" borderId="22" xfId="0" applyNumberFormat="1" applyFont="1" applyFill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0" fontId="5" fillId="25" borderId="3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5" fillId="0" borderId="2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5" fillId="12" borderId="11" xfId="0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/>
    </xf>
    <xf numFmtId="0" fontId="2" fillId="9" borderId="22" xfId="0" applyFont="1" applyFill="1" applyBorder="1" applyAlignment="1" applyProtection="1">
      <alignment horizontal="left"/>
    </xf>
    <xf numFmtId="0" fontId="2" fillId="9" borderId="3" xfId="0" applyFont="1" applyFill="1" applyBorder="1" applyAlignment="1" applyProtection="1">
      <alignment horizontal="left"/>
    </xf>
    <xf numFmtId="0" fontId="2" fillId="9" borderId="5" xfId="0" applyFont="1" applyFill="1" applyBorder="1" applyAlignment="1" applyProtection="1">
      <alignment horizontal="left"/>
    </xf>
    <xf numFmtId="0" fontId="26" fillId="0" borderId="2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5" fillId="13" borderId="14" xfId="0" applyFont="1" applyFill="1" applyBorder="1" applyAlignment="1" applyProtection="1">
      <alignment horizontal="left" vertical="top" wrapText="1"/>
    </xf>
    <xf numFmtId="0" fontId="5" fillId="13" borderId="27" xfId="0" applyFont="1" applyFill="1" applyBorder="1" applyAlignment="1" applyProtection="1">
      <alignment horizontal="left" vertical="top" wrapText="1"/>
    </xf>
    <xf numFmtId="0" fontId="5" fillId="13" borderId="12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0" fillId="22" borderId="14" xfId="6" applyFont="1" applyFill="1" applyBorder="1" applyAlignment="1" applyProtection="1">
      <alignment horizontal="center"/>
    </xf>
    <xf numFmtId="0" fontId="20" fillId="22" borderId="27" xfId="6" applyFont="1" applyFill="1" applyBorder="1" applyAlignment="1" applyProtection="1">
      <alignment horizontal="center"/>
    </xf>
    <xf numFmtId="0" fontId="5" fillId="23" borderId="14" xfId="0" applyFont="1" applyFill="1" applyBorder="1" applyAlignment="1" applyProtection="1">
      <alignment horizontal="left"/>
    </xf>
    <xf numFmtId="0" fontId="5" fillId="23" borderId="27" xfId="0" applyFont="1" applyFill="1" applyBorder="1" applyAlignment="1" applyProtection="1">
      <alignment horizontal="left"/>
    </xf>
    <xf numFmtId="0" fontId="5" fillId="23" borderId="12" xfId="0" applyFont="1" applyFill="1" applyBorder="1" applyAlignment="1" applyProtection="1">
      <alignment horizontal="left"/>
    </xf>
    <xf numFmtId="0" fontId="20" fillId="6" borderId="14" xfId="3" applyFont="1" applyFill="1" applyBorder="1" applyAlignment="1" applyProtection="1">
      <alignment horizontal="center" vertical="top"/>
    </xf>
    <xf numFmtId="0" fontId="20" fillId="6" borderId="27" xfId="3" applyFont="1" applyFill="1" applyBorder="1" applyAlignment="1" applyProtection="1">
      <alignment horizontal="center" vertical="top"/>
    </xf>
    <xf numFmtId="0" fontId="20" fillId="6" borderId="12" xfId="3" applyFont="1" applyFill="1" applyBorder="1" applyAlignment="1" applyProtection="1">
      <alignment horizontal="center" vertical="top"/>
    </xf>
    <xf numFmtId="0" fontId="1" fillId="20" borderId="14" xfId="0" applyFont="1" applyFill="1" applyBorder="1" applyAlignment="1" applyProtection="1">
      <alignment horizontal="center"/>
    </xf>
    <xf numFmtId="0" fontId="1" fillId="20" borderId="27" xfId="0" applyFont="1" applyFill="1" applyBorder="1" applyAlignment="1" applyProtection="1">
      <alignment horizontal="center"/>
    </xf>
    <xf numFmtId="3" fontId="5" fillId="7" borderId="14" xfId="0" applyNumberFormat="1" applyFont="1" applyFill="1" applyBorder="1" applyAlignment="1" applyProtection="1">
      <alignment horizontal="left"/>
    </xf>
    <xf numFmtId="3" fontId="5" fillId="7" borderId="27" xfId="0" applyNumberFormat="1" applyFont="1" applyFill="1" applyBorder="1" applyAlignment="1" applyProtection="1">
      <alignment horizontal="left"/>
    </xf>
    <xf numFmtId="3" fontId="5" fillId="7" borderId="12" xfId="0" applyNumberFormat="1" applyFont="1" applyFill="1" applyBorder="1" applyAlignment="1" applyProtection="1">
      <alignment horizontal="left"/>
    </xf>
    <xf numFmtId="0" fontId="1" fillId="20" borderId="1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21" fillId="26" borderId="14" xfId="4" applyFont="1" applyFill="1" applyBorder="1" applyAlignment="1" applyProtection="1">
      <alignment horizontal="center" vertical="center"/>
    </xf>
    <xf numFmtId="0" fontId="21" fillId="26" borderId="27" xfId="4" applyFont="1" applyFill="1" applyBorder="1" applyAlignment="1" applyProtection="1">
      <alignment horizontal="center" vertical="center"/>
    </xf>
    <xf numFmtId="0" fontId="21" fillId="26" borderId="12" xfId="4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0" fillId="6" borderId="14" xfId="3" applyFont="1" applyFill="1" applyBorder="1" applyAlignment="1" applyProtection="1">
      <alignment horizontal="center"/>
    </xf>
    <xf numFmtId="0" fontId="20" fillId="6" borderId="27" xfId="3" applyFont="1" applyFill="1" applyBorder="1" applyAlignment="1" applyProtection="1">
      <alignment horizontal="center"/>
    </xf>
    <xf numFmtId="0" fontId="20" fillId="6" borderId="12" xfId="3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1" xfId="0" applyFont="1" applyBorder="1" applyProtection="1"/>
    <xf numFmtId="0" fontId="4" fillId="0" borderId="11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4" fillId="28" borderId="14" xfId="5" applyFont="1" applyFill="1" applyBorder="1" applyAlignment="1" applyProtection="1">
      <alignment horizontal="center" vertical="center"/>
    </xf>
    <xf numFmtId="0" fontId="24" fillId="28" borderId="27" xfId="5" applyFont="1" applyFill="1" applyBorder="1" applyAlignment="1" applyProtection="1">
      <alignment horizontal="center" vertical="center"/>
    </xf>
    <xf numFmtId="0" fontId="24" fillId="28" borderId="12" xfId="5" applyFont="1" applyFill="1" applyBorder="1" applyAlignment="1" applyProtection="1">
      <alignment horizontal="center" vertical="center"/>
    </xf>
    <xf numFmtId="0" fontId="21" fillId="24" borderId="14" xfId="2" applyFont="1" applyFill="1" applyBorder="1" applyAlignment="1" applyProtection="1">
      <alignment horizontal="center"/>
    </xf>
    <xf numFmtId="0" fontId="21" fillId="24" borderId="27" xfId="2" applyFont="1" applyFill="1" applyBorder="1" applyAlignment="1" applyProtection="1">
      <alignment horizontal="center"/>
    </xf>
    <xf numFmtId="0" fontId="21" fillId="24" borderId="12" xfId="2" applyFont="1" applyFill="1" applyBorder="1" applyAlignment="1" applyProtection="1">
      <alignment horizontal="center"/>
    </xf>
    <xf numFmtId="0" fontId="5" fillId="25" borderId="14" xfId="0" applyFont="1" applyFill="1" applyBorder="1" applyAlignment="1" applyProtection="1">
      <alignment horizontal="left" vertical="center"/>
    </xf>
    <xf numFmtId="0" fontId="5" fillId="25" borderId="27" xfId="0" applyFont="1" applyFill="1" applyBorder="1" applyAlignment="1" applyProtection="1">
      <alignment horizontal="left" vertical="center"/>
    </xf>
    <xf numFmtId="0" fontId="5" fillId="25" borderId="12" xfId="0" applyFont="1" applyFill="1" applyBorder="1" applyAlignment="1" applyProtection="1">
      <alignment horizontal="left" vertical="center"/>
    </xf>
    <xf numFmtId="0" fontId="21" fillId="26" borderId="11" xfId="4" applyFont="1" applyFill="1" applyBorder="1" applyAlignment="1" applyProtection="1">
      <alignment horizontal="center" vertical="top"/>
    </xf>
    <xf numFmtId="0" fontId="5" fillId="27" borderId="11" xfId="0" applyFont="1" applyFill="1" applyBorder="1" applyAlignment="1" applyProtection="1">
      <alignment horizontal="left" vertical="top"/>
    </xf>
    <xf numFmtId="0" fontId="20" fillId="22" borderId="12" xfId="6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10" borderId="11" xfId="0" applyFont="1" applyFill="1" applyBorder="1" applyAlignment="1" applyProtection="1">
      <alignment horizontal="center"/>
    </xf>
    <xf numFmtId="0" fontId="1" fillId="21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49" fontId="2" fillId="0" borderId="0" xfId="0" applyNumberFormat="1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13" borderId="22" xfId="0" applyFont="1" applyFill="1" applyBorder="1" applyAlignment="1" applyProtection="1">
      <alignment horizontal="center" vertical="center"/>
    </xf>
    <xf numFmtId="0" fontId="5" fillId="13" borderId="6" xfId="0" applyFont="1" applyFill="1" applyBorder="1" applyAlignment="1" applyProtection="1">
      <alignment horizontal="center" vertical="center"/>
    </xf>
    <xf numFmtId="2" fontId="2" fillId="12" borderId="7" xfId="0" applyNumberFormat="1" applyFont="1" applyFill="1" applyBorder="1" applyAlignment="1" applyProtection="1">
      <alignment horizontal="center"/>
      <protection locked="0"/>
    </xf>
    <xf numFmtId="2" fontId="2" fillId="12" borderId="30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left"/>
      <protection locked="0"/>
    </xf>
    <xf numFmtId="2" fontId="2" fillId="0" borderId="30" xfId="0" applyNumberFormat="1" applyFont="1" applyBorder="1" applyAlignment="1" applyProtection="1">
      <alignment horizontal="left"/>
      <protection locked="0"/>
    </xf>
    <xf numFmtId="2" fontId="1" fillId="24" borderId="5" xfId="0" applyNumberFormat="1" applyFont="1" applyFill="1" applyBorder="1" applyAlignment="1" applyProtection="1">
      <alignment horizontal="center"/>
    </xf>
    <xf numFmtId="2" fontId="2" fillId="0" borderId="18" xfId="0" applyNumberFormat="1" applyFont="1" applyBorder="1" applyAlignment="1" applyProtection="1">
      <alignment horizontal="left"/>
      <protection locked="0"/>
    </xf>
    <xf numFmtId="2" fontId="2" fillId="0" borderId="25" xfId="0" applyNumberFormat="1" applyFont="1" applyBorder="1" applyAlignment="1" applyProtection="1">
      <alignment horizontal="left"/>
      <protection locked="0"/>
    </xf>
    <xf numFmtId="2" fontId="2" fillId="24" borderId="4" xfId="0" applyNumberFormat="1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</xf>
    <xf numFmtId="2" fontId="4" fillId="0" borderId="21" xfId="0" applyNumberFormat="1" applyFont="1" applyBorder="1" applyAlignment="1" applyProtection="1">
      <alignment horizontal="center"/>
    </xf>
    <xf numFmtId="2" fontId="4" fillId="0" borderId="15" xfId="0" applyNumberFormat="1" applyFont="1" applyBorder="1" applyAlignment="1" applyProtection="1">
      <alignment horizontal="center"/>
    </xf>
    <xf numFmtId="2" fontId="4" fillId="0" borderId="13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 shrinkToFit="1"/>
      <protection locked="0"/>
    </xf>
    <xf numFmtId="0" fontId="2" fillId="0" borderId="29" xfId="0" applyFont="1" applyBorder="1" applyAlignment="1" applyProtection="1">
      <alignment horizontal="center" wrapText="1" shrinkToFit="1"/>
      <protection locked="0"/>
    </xf>
    <xf numFmtId="0" fontId="2" fillId="0" borderId="30" xfId="0" applyFont="1" applyBorder="1" applyAlignment="1" applyProtection="1">
      <alignment horizontal="center" wrapText="1" shrinkToFit="1"/>
      <protection locked="0"/>
    </xf>
    <xf numFmtId="0" fontId="2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wrapText="1" shrinkToFit="1"/>
      <protection locked="0"/>
    </xf>
    <xf numFmtId="0" fontId="7" fillId="0" borderId="29" xfId="0" applyFont="1" applyFill="1" applyBorder="1" applyAlignment="1" applyProtection="1">
      <alignment horizontal="center" wrapText="1" shrinkToFit="1"/>
      <protection locked="0"/>
    </xf>
    <xf numFmtId="0" fontId="7" fillId="0" borderId="30" xfId="0" applyFont="1" applyFill="1" applyBorder="1" applyAlignment="1" applyProtection="1">
      <alignment horizontal="center" wrapText="1" shrinkToFi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 shrinkToFit="1"/>
      <protection locked="0"/>
    </xf>
    <xf numFmtId="0" fontId="5" fillId="0" borderId="29" xfId="0" applyFont="1" applyBorder="1" applyAlignment="1" applyProtection="1">
      <alignment horizontal="center" wrapText="1" shrinkToFit="1"/>
      <protection locked="0"/>
    </xf>
    <xf numFmtId="0" fontId="5" fillId="0" borderId="30" xfId="0" applyFont="1" applyBorder="1" applyAlignment="1" applyProtection="1">
      <alignment horizontal="center" wrapText="1" shrinkToFit="1"/>
      <protection locked="0"/>
    </xf>
    <xf numFmtId="0" fontId="2" fillId="0" borderId="5" xfId="0" applyFont="1" applyFill="1" applyBorder="1" applyAlignment="1" applyProtection="1"/>
    <xf numFmtId="49" fontId="4" fillId="0" borderId="1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 shrinkToFit="1"/>
    </xf>
    <xf numFmtId="0" fontId="4" fillId="0" borderId="2" xfId="0" applyFont="1" applyBorder="1" applyAlignment="1" applyProtection="1">
      <alignment horizontal="center" wrapText="1" shrinkToFit="1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2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  <protection locked="0"/>
    </xf>
  </cellXfs>
  <cellStyles count="7">
    <cellStyle name="20% - Accent2" xfId="5" builtinId="34"/>
    <cellStyle name="Accent2" xfId="4" builtinId="33"/>
    <cellStyle name="Accent4" xfId="6" builtinId="41"/>
    <cellStyle name="Check Cell" xfId="3" builtinId="23"/>
    <cellStyle name="Good" xfId="1" builtinId="26"/>
    <cellStyle name="Neutral" xfId="2" builtinId="2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  <color rgb="FFFFFF66"/>
      <color rgb="FFFFFF99"/>
      <color rgb="FFFF9999"/>
      <color rgb="FFDEBDFF"/>
      <color rgb="FFFEB4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M1:P4" totalsRowShown="0" headerRowDxfId="7" dataDxfId="5" headerRowBorderDxfId="6" tableBorderDxfId="4">
  <autoFilter ref="M1:P4"/>
  <tableColumns count="4">
    <tableColumn id="1" name="แหล่งทุน" dataDxfId="3"/>
    <tableColumn id="2" name="ประเภททุน" dataDxfId="2"/>
    <tableColumn id="3" name="แหล่ง" dataDxfId="1"/>
    <tableColumn id="4" name="ระยะสัญญา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7"/>
  <sheetViews>
    <sheetView tabSelected="1" view="pageBreakPreview" zoomScale="115" zoomScaleNormal="55" zoomScaleSheetLayoutView="115" zoomScalePageLayoutView="70" workbookViewId="0">
      <selection activeCell="G10" sqref="G10"/>
    </sheetView>
  </sheetViews>
  <sheetFormatPr defaultColWidth="9" defaultRowHeight="21.75" x14ac:dyDescent="0.5"/>
  <cols>
    <col min="1" max="1" width="9" style="50"/>
    <col min="2" max="2" width="8.75" style="50" customWidth="1"/>
    <col min="3" max="3" width="9.625" style="50" customWidth="1"/>
    <col min="4" max="4" width="24.875" style="50" customWidth="1"/>
    <col min="5" max="5" width="14" style="50" customWidth="1"/>
    <col min="6" max="6" width="10.125" style="50" customWidth="1"/>
    <col min="7" max="10" width="9" style="50"/>
    <col min="11" max="11" width="12.875" style="50" customWidth="1"/>
    <col min="12" max="12" width="19.375" style="50" customWidth="1"/>
    <col min="13" max="16384" width="9" style="50"/>
  </cols>
  <sheetData>
    <row r="1" spans="1:17" x14ac:dyDescent="0.5">
      <c r="A1" s="121"/>
      <c r="B1" s="121"/>
      <c r="C1" s="121"/>
      <c r="D1" s="121"/>
      <c r="E1" s="550" t="s">
        <v>685</v>
      </c>
      <c r="F1" s="550"/>
      <c r="G1" s="550" t="s">
        <v>725</v>
      </c>
      <c r="H1" s="550"/>
      <c r="I1" s="550"/>
      <c r="J1" s="550"/>
      <c r="K1" s="121"/>
      <c r="L1" s="121"/>
      <c r="M1" s="121"/>
      <c r="N1" s="121"/>
    </row>
    <row r="2" spans="1:17" x14ac:dyDescent="0.5">
      <c r="A2" s="550" t="s">
        <v>750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Q2" s="126"/>
    </row>
    <row r="3" spans="1:17" x14ac:dyDescent="0.5">
      <c r="A3" s="550" t="s">
        <v>757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</row>
    <row r="4" spans="1:17" ht="21.75" customHeight="1" x14ac:dyDescent="0.5">
      <c r="A4" s="293"/>
      <c r="B4" s="293"/>
      <c r="C4" s="293"/>
      <c r="D4" s="293"/>
      <c r="E4" s="315" t="s">
        <v>686</v>
      </c>
      <c r="F4" s="114"/>
      <c r="G4" s="114"/>
      <c r="H4" s="114"/>
      <c r="I4" s="114"/>
      <c r="J4" s="114"/>
      <c r="K4" s="114"/>
      <c r="L4" s="114"/>
      <c r="M4" s="114"/>
      <c r="N4" s="114"/>
    </row>
    <row r="5" spans="1:17" x14ac:dyDescent="0.5">
      <c r="A5" s="556" t="s">
        <v>482</v>
      </c>
      <c r="B5" s="557"/>
      <c r="C5" s="557"/>
      <c r="D5" s="557"/>
      <c r="E5" s="558"/>
      <c r="J5" s="555" t="s">
        <v>505</v>
      </c>
      <c r="K5" s="555"/>
      <c r="L5" s="555"/>
      <c r="M5" s="407" t="s">
        <v>506</v>
      </c>
      <c r="Q5" s="126"/>
    </row>
    <row r="6" spans="1:17" ht="21.75" customHeight="1" x14ac:dyDescent="0.5">
      <c r="A6" s="233" t="s">
        <v>476</v>
      </c>
      <c r="B6" s="532" t="s">
        <v>483</v>
      </c>
      <c r="C6" s="533"/>
      <c r="D6" s="534"/>
      <c r="E6" s="130">
        <f>'1.1-1.3_3'!P17</f>
        <v>0</v>
      </c>
      <c r="J6" s="532" t="s">
        <v>482</v>
      </c>
      <c r="K6" s="533"/>
      <c r="L6" s="534"/>
      <c r="M6" s="132">
        <f>IF(E35=0,0,E11/E35*100)</f>
        <v>0</v>
      </c>
    </row>
    <row r="7" spans="1:17" ht="21.75" customHeight="1" x14ac:dyDescent="0.5">
      <c r="A7" s="233" t="s">
        <v>477</v>
      </c>
      <c r="B7" s="532" t="s">
        <v>484</v>
      </c>
      <c r="C7" s="533"/>
      <c r="D7" s="534"/>
      <c r="E7" s="130">
        <f>'1.4-1.6'!J60</f>
        <v>0</v>
      </c>
      <c r="J7" s="546" t="s">
        <v>489</v>
      </c>
      <c r="K7" s="547"/>
      <c r="L7" s="548"/>
      <c r="M7" s="132">
        <f>IF(E35=0,0,E16/E35*100)</f>
        <v>0</v>
      </c>
    </row>
    <row r="8" spans="1:17" ht="20.25" customHeight="1" x14ac:dyDescent="0.5">
      <c r="A8" s="233">
        <v>1.7</v>
      </c>
      <c r="B8" s="532" t="s">
        <v>485</v>
      </c>
      <c r="C8" s="533"/>
      <c r="D8" s="534"/>
      <c r="E8" s="130">
        <f>'1.7'!J42</f>
        <v>0</v>
      </c>
      <c r="J8" s="538" t="s">
        <v>478</v>
      </c>
      <c r="K8" s="539"/>
      <c r="L8" s="540"/>
      <c r="M8" s="132">
        <f>IF(E35=0,0,E24/E35*100)</f>
        <v>0</v>
      </c>
    </row>
    <row r="9" spans="1:17" ht="20.25" customHeight="1" x14ac:dyDescent="0.5">
      <c r="A9" s="233">
        <v>1.8</v>
      </c>
      <c r="B9" s="532" t="s">
        <v>486</v>
      </c>
      <c r="C9" s="533"/>
      <c r="D9" s="534"/>
      <c r="E9" s="130">
        <f>'1.8'!G24</f>
        <v>0</v>
      </c>
      <c r="J9" s="569" t="s">
        <v>500</v>
      </c>
      <c r="K9" s="570"/>
      <c r="L9" s="571"/>
      <c r="M9" s="132">
        <f>IF(E35=0,0,E28/E35*100)</f>
        <v>0</v>
      </c>
    </row>
    <row r="10" spans="1:17" ht="20.25" customHeight="1" x14ac:dyDescent="0.5">
      <c r="A10" s="233">
        <v>1.9</v>
      </c>
      <c r="B10" s="532" t="s">
        <v>487</v>
      </c>
      <c r="C10" s="533"/>
      <c r="D10" s="534"/>
      <c r="E10" s="130">
        <f>'1.9'!H29</f>
        <v>0</v>
      </c>
      <c r="J10" s="573" t="s">
        <v>502</v>
      </c>
      <c r="K10" s="573"/>
      <c r="L10" s="573"/>
      <c r="M10" s="132">
        <f>IF(E35=0,0,E34/E35*100)</f>
        <v>0</v>
      </c>
    </row>
    <row r="11" spans="1:17" x14ac:dyDescent="0.5">
      <c r="A11" s="541" t="s">
        <v>488</v>
      </c>
      <c r="B11" s="542"/>
      <c r="C11" s="542"/>
      <c r="D11" s="543"/>
      <c r="E11" s="131">
        <f>SUM(E6:E10)</f>
        <v>0</v>
      </c>
      <c r="J11" s="161"/>
      <c r="K11" s="161"/>
      <c r="L11" s="211" t="s">
        <v>1</v>
      </c>
      <c r="M11" s="133">
        <f>SUM(M6:M10)</f>
        <v>0</v>
      </c>
    </row>
    <row r="12" spans="1:17" x14ac:dyDescent="0.5">
      <c r="A12" s="161"/>
      <c r="B12" s="161"/>
      <c r="C12" s="161"/>
      <c r="D12" s="161"/>
      <c r="E12" s="161"/>
      <c r="J12" s="161" t="s">
        <v>545</v>
      </c>
      <c r="K12" s="128"/>
      <c r="L12" s="128"/>
      <c r="M12" s="128"/>
    </row>
    <row r="13" spans="1:17" x14ac:dyDescent="0.5">
      <c r="A13" s="544" t="s">
        <v>489</v>
      </c>
      <c r="B13" s="545"/>
      <c r="C13" s="545"/>
      <c r="D13" s="545"/>
      <c r="E13" s="549"/>
      <c r="J13" s="161" t="s">
        <v>546</v>
      </c>
      <c r="K13" s="128"/>
      <c r="L13" s="128"/>
      <c r="M13" s="128"/>
    </row>
    <row r="14" spans="1:17" x14ac:dyDescent="0.5">
      <c r="A14" s="234">
        <v>2.1</v>
      </c>
      <c r="B14" s="546" t="s">
        <v>490</v>
      </c>
      <c r="C14" s="547"/>
      <c r="D14" s="548"/>
      <c r="E14" s="130">
        <f>'2.1-2.2'!J76</f>
        <v>0</v>
      </c>
      <c r="J14" s="128"/>
      <c r="K14" s="128"/>
      <c r="L14" s="128"/>
      <c r="M14" s="128"/>
    </row>
    <row r="15" spans="1:17" x14ac:dyDescent="0.5">
      <c r="A15" s="234">
        <v>2.2000000000000002</v>
      </c>
      <c r="B15" s="546" t="s">
        <v>491</v>
      </c>
      <c r="C15" s="547"/>
      <c r="D15" s="548"/>
      <c r="E15" s="130">
        <f>'2.1-2.2'!M161</f>
        <v>0</v>
      </c>
      <c r="J15" s="294" t="s">
        <v>726</v>
      </c>
      <c r="K15" s="559" t="s">
        <v>727</v>
      </c>
      <c r="L15" s="559"/>
      <c r="M15" s="294" t="s">
        <v>728</v>
      </c>
    </row>
    <row r="16" spans="1:17" x14ac:dyDescent="0.5">
      <c r="A16" s="544" t="s">
        <v>492</v>
      </c>
      <c r="B16" s="545"/>
      <c r="C16" s="545"/>
      <c r="D16" s="545"/>
      <c r="E16" s="134">
        <f>SUM(E14:E15)</f>
        <v>0</v>
      </c>
      <c r="J16" s="462" t="s">
        <v>729</v>
      </c>
      <c r="K16" s="560" t="s">
        <v>741</v>
      </c>
      <c r="L16" s="560"/>
      <c r="M16" s="461">
        <v>0</v>
      </c>
    </row>
    <row r="17" spans="1:14" x14ac:dyDescent="0.5">
      <c r="A17" s="419"/>
      <c r="B17" s="420"/>
      <c r="C17" s="420"/>
      <c r="D17" s="420"/>
      <c r="E17" s="421"/>
      <c r="J17" s="463" t="s">
        <v>730</v>
      </c>
      <c r="K17" s="561">
        <v>3.7</v>
      </c>
      <c r="L17" s="561"/>
      <c r="M17" s="466">
        <f>SUM(E23)</f>
        <v>0</v>
      </c>
    </row>
    <row r="18" spans="1:14" x14ac:dyDescent="0.5">
      <c r="A18" s="536" t="s">
        <v>478</v>
      </c>
      <c r="B18" s="537"/>
      <c r="C18" s="537"/>
      <c r="D18" s="537"/>
      <c r="E18" s="574"/>
      <c r="J18" s="464" t="s">
        <v>731</v>
      </c>
      <c r="K18" s="560" t="s">
        <v>732</v>
      </c>
      <c r="L18" s="560"/>
      <c r="M18" s="467">
        <f>SUM(E27+E32+E33)</f>
        <v>0</v>
      </c>
    </row>
    <row r="19" spans="1:14" x14ac:dyDescent="0.5">
      <c r="A19" s="235" t="s">
        <v>494</v>
      </c>
      <c r="B19" s="538" t="s">
        <v>493</v>
      </c>
      <c r="C19" s="539"/>
      <c r="D19" s="540"/>
      <c r="E19" s="130">
        <f>'3.1-3.7'!H32</f>
        <v>0</v>
      </c>
      <c r="J19" s="465" t="s">
        <v>733</v>
      </c>
      <c r="K19" s="465"/>
      <c r="L19" s="465"/>
      <c r="M19" s="465"/>
    </row>
    <row r="20" spans="1:14" x14ac:dyDescent="0.5">
      <c r="A20" s="235">
        <v>3.3</v>
      </c>
      <c r="B20" s="538" t="s">
        <v>495</v>
      </c>
      <c r="C20" s="539"/>
      <c r="D20" s="540"/>
      <c r="E20" s="130">
        <f>'3.1-3.7'!H50</f>
        <v>0</v>
      </c>
      <c r="J20" s="128"/>
      <c r="K20" s="128"/>
      <c r="L20" s="128"/>
      <c r="M20" s="128"/>
    </row>
    <row r="21" spans="1:14" x14ac:dyDescent="0.5">
      <c r="A21" s="235">
        <v>3.4</v>
      </c>
      <c r="B21" s="538" t="s">
        <v>497</v>
      </c>
      <c r="C21" s="539"/>
      <c r="D21" s="540"/>
      <c r="E21" s="130">
        <f>'3.1-3.7'!H113</f>
        <v>0</v>
      </c>
      <c r="J21" s="128"/>
      <c r="K21" s="128"/>
      <c r="L21" s="128"/>
      <c r="M21" s="128"/>
    </row>
    <row r="22" spans="1:14" x14ac:dyDescent="0.5">
      <c r="A22" s="235" t="s">
        <v>496</v>
      </c>
      <c r="B22" s="538" t="s">
        <v>498</v>
      </c>
      <c r="C22" s="539"/>
      <c r="D22" s="540"/>
      <c r="E22" s="130">
        <f>'3.1-3.7'!H176</f>
        <v>0</v>
      </c>
      <c r="J22" s="128"/>
      <c r="K22" s="128"/>
      <c r="L22" s="128"/>
      <c r="M22" s="128"/>
    </row>
    <row r="23" spans="1:14" x14ac:dyDescent="0.5">
      <c r="A23" s="235">
        <v>3.7</v>
      </c>
      <c r="B23" s="538" t="s">
        <v>499</v>
      </c>
      <c r="C23" s="539"/>
      <c r="D23" s="540"/>
      <c r="E23" s="130">
        <f>'3.1-3.7'!F241</f>
        <v>0</v>
      </c>
      <c r="J23" s="128"/>
      <c r="K23" s="128"/>
      <c r="L23" s="128"/>
      <c r="M23" s="128"/>
    </row>
    <row r="24" spans="1:14" x14ac:dyDescent="0.5">
      <c r="A24" s="536" t="s">
        <v>479</v>
      </c>
      <c r="B24" s="537" t="s">
        <v>479</v>
      </c>
      <c r="C24" s="537"/>
      <c r="D24" s="537"/>
      <c r="E24" s="135">
        <f>SUM(E19:E23)</f>
        <v>0</v>
      </c>
    </row>
    <row r="25" spans="1:14" x14ac:dyDescent="0.5">
      <c r="A25" s="422"/>
      <c r="B25" s="423"/>
      <c r="C25" s="423"/>
      <c r="D25" s="423"/>
      <c r="E25" s="424"/>
    </row>
    <row r="26" spans="1:14" x14ac:dyDescent="0.5">
      <c r="A26" s="566" t="s">
        <v>500</v>
      </c>
      <c r="B26" s="567"/>
      <c r="C26" s="567"/>
      <c r="D26" s="567"/>
      <c r="E26" s="568"/>
    </row>
    <row r="27" spans="1:14" x14ac:dyDescent="0.5">
      <c r="A27" s="236">
        <v>4.0999999999999996</v>
      </c>
      <c r="B27" s="569" t="s">
        <v>501</v>
      </c>
      <c r="C27" s="570"/>
      <c r="D27" s="571"/>
      <c r="E27" s="130">
        <f>'4.1'!E65</f>
        <v>0</v>
      </c>
      <c r="K27" s="126" t="s">
        <v>604</v>
      </c>
      <c r="L27" s="535" t="s">
        <v>605</v>
      </c>
      <c r="M27" s="535"/>
      <c r="N27" s="535"/>
    </row>
    <row r="28" spans="1:14" x14ac:dyDescent="0.5">
      <c r="A28" s="566" t="s">
        <v>480</v>
      </c>
      <c r="B28" s="567"/>
      <c r="C28" s="567"/>
      <c r="D28" s="567"/>
      <c r="E28" s="136">
        <f>E27</f>
        <v>0</v>
      </c>
      <c r="L28" s="535" t="str">
        <f>(G1)</f>
        <v>ชื่อ - สกุล..............................</v>
      </c>
      <c r="M28" s="535"/>
      <c r="N28" s="535"/>
    </row>
    <row r="29" spans="1:14" x14ac:dyDescent="0.5">
      <c r="A29" s="425"/>
      <c r="B29" s="426"/>
      <c r="C29" s="426"/>
      <c r="D29" s="426"/>
      <c r="E29" s="427"/>
      <c r="L29" s="535" t="s">
        <v>748</v>
      </c>
      <c r="M29" s="535"/>
      <c r="N29" s="535"/>
    </row>
    <row r="30" spans="1:14" x14ac:dyDescent="0.5">
      <c r="A30" s="551" t="s">
        <v>502</v>
      </c>
      <c r="B30" s="552"/>
      <c r="C30" s="552"/>
      <c r="D30" s="552"/>
      <c r="E30" s="553"/>
    </row>
    <row r="31" spans="1:14" x14ac:dyDescent="0.5">
      <c r="A31" s="237">
        <v>5.0999999999999996</v>
      </c>
      <c r="B31" s="573" t="s">
        <v>481</v>
      </c>
      <c r="C31" s="573"/>
      <c r="D31" s="573"/>
      <c r="E31" s="130">
        <f>'5.1'!C28</f>
        <v>0</v>
      </c>
    </row>
    <row r="32" spans="1:14" x14ac:dyDescent="0.5">
      <c r="A32" s="237">
        <v>5.2</v>
      </c>
      <c r="B32" s="573" t="s">
        <v>503</v>
      </c>
      <c r="C32" s="573"/>
      <c r="D32" s="573"/>
      <c r="E32" s="130">
        <f>'5.2'!D48</f>
        <v>0</v>
      </c>
    </row>
    <row r="33" spans="1:14" x14ac:dyDescent="0.5">
      <c r="A33" s="237">
        <v>5.3</v>
      </c>
      <c r="B33" s="573" t="s">
        <v>504</v>
      </c>
      <c r="C33" s="573"/>
      <c r="D33" s="573"/>
      <c r="E33" s="130">
        <f>'5.3'!C74</f>
        <v>0</v>
      </c>
    </row>
    <row r="34" spans="1:14" x14ac:dyDescent="0.5">
      <c r="A34" s="572" t="s">
        <v>751</v>
      </c>
      <c r="B34" s="572"/>
      <c r="C34" s="572"/>
      <c r="D34" s="572"/>
      <c r="E34" s="137">
        <f>SUM(E31:E33)</f>
        <v>0</v>
      </c>
      <c r="J34" s="554" t="s">
        <v>684</v>
      </c>
      <c r="K34" s="554"/>
      <c r="L34" s="554"/>
      <c r="M34" s="554"/>
      <c r="N34" s="554"/>
    </row>
    <row r="35" spans="1:14" x14ac:dyDescent="0.5">
      <c r="A35" s="563" t="s">
        <v>507</v>
      </c>
      <c r="B35" s="564"/>
      <c r="C35" s="564"/>
      <c r="D35" s="565"/>
      <c r="E35" s="238">
        <f>E11+E16+E24+E28+E34</f>
        <v>0</v>
      </c>
      <c r="F35" s="50" t="s">
        <v>184</v>
      </c>
      <c r="J35" s="531" t="s">
        <v>749</v>
      </c>
      <c r="K35" s="531"/>
      <c r="L35" s="531"/>
      <c r="M35" s="531"/>
      <c r="N35" s="531"/>
    </row>
    <row r="36" spans="1:14" x14ac:dyDescent="0.5">
      <c r="A36" s="161" t="s">
        <v>747</v>
      </c>
      <c r="B36" s="161"/>
      <c r="C36" s="161"/>
      <c r="D36" s="161"/>
      <c r="E36" s="161"/>
    </row>
    <row r="37" spans="1:14" x14ac:dyDescent="0.5">
      <c r="A37" s="161" t="s">
        <v>708</v>
      </c>
      <c r="B37" s="161"/>
      <c r="C37" s="161"/>
      <c r="D37" s="161"/>
      <c r="E37" s="161"/>
      <c r="K37" s="562" t="s">
        <v>687</v>
      </c>
      <c r="L37" s="562"/>
      <c r="M37" s="562"/>
      <c r="N37" s="562"/>
    </row>
  </sheetData>
  <sheetProtection algorithmName="SHA-512" hashValue="GBSAB+pAjdSdGKH9hyMrW6U5bpkgbgw4WFrTrwUwMWaQpxuOQj4N+fhuTEXy1Ddj7vW35G4oFXzYCvFVIgpBbA==" saltValue="Shj57IVZL4epcREqU42zdA==" spinCount="100000" sheet="1" objects="1" scenarios="1"/>
  <mergeCells count="47">
    <mergeCell ref="K37:N37"/>
    <mergeCell ref="A35:D35"/>
    <mergeCell ref="A26:E26"/>
    <mergeCell ref="A28:D28"/>
    <mergeCell ref="J9:L9"/>
    <mergeCell ref="A34:D34"/>
    <mergeCell ref="J10:L10"/>
    <mergeCell ref="A18:E18"/>
    <mergeCell ref="B31:D31"/>
    <mergeCell ref="B32:D32"/>
    <mergeCell ref="B21:D21"/>
    <mergeCell ref="B33:D33"/>
    <mergeCell ref="B27:D27"/>
    <mergeCell ref="B20:D20"/>
    <mergeCell ref="B22:D22"/>
    <mergeCell ref="B23:D23"/>
    <mergeCell ref="E1:F1"/>
    <mergeCell ref="G1:J1"/>
    <mergeCell ref="A30:E30"/>
    <mergeCell ref="J34:N34"/>
    <mergeCell ref="J7:L7"/>
    <mergeCell ref="B7:D7"/>
    <mergeCell ref="B6:D6"/>
    <mergeCell ref="J5:L5"/>
    <mergeCell ref="A5:E5"/>
    <mergeCell ref="A2:N2"/>
    <mergeCell ref="A3:N3"/>
    <mergeCell ref="J6:L6"/>
    <mergeCell ref="K15:L15"/>
    <mergeCell ref="K16:L16"/>
    <mergeCell ref="K17:L17"/>
    <mergeCell ref="K18:L18"/>
    <mergeCell ref="J35:N35"/>
    <mergeCell ref="B8:D8"/>
    <mergeCell ref="B9:D9"/>
    <mergeCell ref="B10:D10"/>
    <mergeCell ref="L27:N27"/>
    <mergeCell ref="L28:N28"/>
    <mergeCell ref="L29:N29"/>
    <mergeCell ref="A24:D24"/>
    <mergeCell ref="J8:L8"/>
    <mergeCell ref="A11:D11"/>
    <mergeCell ref="A16:D16"/>
    <mergeCell ref="B15:D15"/>
    <mergeCell ref="B19:D19"/>
    <mergeCell ref="A13:E13"/>
    <mergeCell ref="B14:D14"/>
  </mergeCells>
  <pageMargins left="0.70866141732283472" right="0.70866141732283472" top="0.47244094488188981" bottom="0.27559055118110237" header="0.31496062992125984" footer="0.31496062992125984"/>
  <pageSetup paperSize="9" scale="66" orientation="landscape" r:id="rId1"/>
  <headerFooter>
    <oddHeader>&amp;Rวท.บร.05</oddHead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3"/>
  <sheetViews>
    <sheetView topLeftCell="A19" zoomScaleSheetLayoutView="100" workbookViewId="0">
      <selection activeCell="I40" sqref="I40"/>
    </sheetView>
  </sheetViews>
  <sheetFormatPr defaultColWidth="9" defaultRowHeight="21.75" x14ac:dyDescent="0.5"/>
  <cols>
    <col min="1" max="1" width="40.375" style="50" customWidth="1"/>
    <col min="2" max="2" width="12.875" style="50" customWidth="1"/>
    <col min="3" max="3" width="11.125" style="50" customWidth="1"/>
    <col min="4" max="4" width="11.75" style="50" customWidth="1"/>
    <col min="5" max="5" width="11.375" style="50" customWidth="1"/>
    <col min="6" max="6" width="32.25" style="50" customWidth="1"/>
    <col min="7" max="7" width="8.25" style="195" bestFit="1" customWidth="1"/>
    <col min="8" max="8" width="14.375" style="50" customWidth="1"/>
    <col min="9" max="9" width="32.75" style="50" customWidth="1"/>
    <col min="10" max="10" width="7.375" style="50" customWidth="1"/>
    <col min="11" max="11" width="0" style="50" hidden="1" customWidth="1"/>
    <col min="12" max="16384" width="9" style="50"/>
  </cols>
  <sheetData>
    <row r="1" spans="1:11" x14ac:dyDescent="0.5">
      <c r="A1" s="209" t="s">
        <v>404</v>
      </c>
      <c r="B1" s="209"/>
      <c r="C1" s="209"/>
      <c r="D1" s="239"/>
      <c r="E1" s="239"/>
      <c r="F1" s="210"/>
      <c r="G1" s="358"/>
      <c r="H1" s="210"/>
      <c r="I1" s="210"/>
    </row>
    <row r="2" spans="1:11" ht="23.25" customHeight="1" x14ac:dyDescent="0.5">
      <c r="A2" s="664" t="s">
        <v>0</v>
      </c>
      <c r="B2" s="212" t="s">
        <v>3</v>
      </c>
      <c r="C2" s="212" t="s">
        <v>22</v>
      </c>
      <c r="D2" s="617" t="s">
        <v>648</v>
      </c>
      <c r="E2" s="212" t="s">
        <v>275</v>
      </c>
      <c r="F2" s="212" t="s">
        <v>276</v>
      </c>
      <c r="G2" s="662" t="s">
        <v>706</v>
      </c>
      <c r="H2" s="212" t="s">
        <v>6</v>
      </c>
      <c r="I2" s="664" t="s">
        <v>277</v>
      </c>
    </row>
    <row r="3" spans="1:11" x14ac:dyDescent="0.5">
      <c r="A3" s="665"/>
      <c r="B3" s="214" t="s">
        <v>563</v>
      </c>
      <c r="C3" s="214" t="s">
        <v>7</v>
      </c>
      <c r="D3" s="617"/>
      <c r="E3" s="214" t="s">
        <v>278</v>
      </c>
      <c r="F3" s="214" t="s">
        <v>279</v>
      </c>
      <c r="G3" s="665"/>
      <c r="H3" s="214" t="s">
        <v>7</v>
      </c>
      <c r="I3" s="665"/>
    </row>
    <row r="4" spans="1:11" x14ac:dyDescent="0.5">
      <c r="A4" s="243" t="s">
        <v>405</v>
      </c>
      <c r="B4" s="58"/>
      <c r="C4" s="375"/>
      <c r="D4" s="6"/>
      <c r="E4" s="6"/>
      <c r="F4" s="8"/>
      <c r="G4" s="375"/>
      <c r="H4" s="375">
        <f>G4</f>
        <v>0</v>
      </c>
      <c r="I4" s="6" t="s">
        <v>705</v>
      </c>
    </row>
    <row r="5" spans="1:11" x14ac:dyDescent="0.5">
      <c r="A5" s="244" t="s">
        <v>406</v>
      </c>
      <c r="B5" s="52"/>
      <c r="C5" s="375"/>
      <c r="D5" s="12"/>
      <c r="E5" s="115"/>
      <c r="F5" s="8"/>
      <c r="G5" s="375"/>
      <c r="H5" s="375">
        <f t="shared" ref="H5:H8" si="0">G5</f>
        <v>0</v>
      </c>
      <c r="I5" s="15"/>
    </row>
    <row r="6" spans="1:11" x14ac:dyDescent="0.5">
      <c r="A6" s="217"/>
      <c r="B6" s="3"/>
      <c r="C6" s="375"/>
      <c r="D6" s="12"/>
      <c r="E6" s="12"/>
      <c r="F6" s="8"/>
      <c r="G6" s="375"/>
      <c r="H6" s="375">
        <f t="shared" si="0"/>
        <v>0</v>
      </c>
      <c r="I6" s="3"/>
      <c r="K6" s="96"/>
    </row>
    <row r="7" spans="1:11" x14ac:dyDescent="0.5">
      <c r="A7" s="217"/>
      <c r="B7" s="3"/>
      <c r="C7" s="375"/>
      <c r="D7" s="12"/>
      <c r="E7" s="12"/>
      <c r="F7" s="8"/>
      <c r="G7" s="375"/>
      <c r="H7" s="375">
        <f t="shared" si="0"/>
        <v>0</v>
      </c>
      <c r="I7" s="3"/>
      <c r="K7" s="40" t="s">
        <v>647</v>
      </c>
    </row>
    <row r="8" spans="1:11" x14ac:dyDescent="0.5">
      <c r="A8" s="217"/>
      <c r="B8" s="3"/>
      <c r="C8" s="375"/>
      <c r="D8" s="12"/>
      <c r="E8" s="3"/>
      <c r="F8" s="8"/>
      <c r="G8" s="375"/>
      <c r="H8" s="375">
        <f t="shared" si="0"/>
        <v>0</v>
      </c>
      <c r="I8" s="3"/>
      <c r="K8" s="142" t="s">
        <v>646</v>
      </c>
    </row>
    <row r="9" spans="1:11" x14ac:dyDescent="0.5">
      <c r="A9" s="244" t="s">
        <v>407</v>
      </c>
      <c r="B9" s="26"/>
      <c r="C9" s="6"/>
      <c r="D9" s="6"/>
      <c r="E9" s="6"/>
      <c r="F9" s="4"/>
      <c r="G9" s="375"/>
      <c r="H9" s="375"/>
      <c r="I9" s="4"/>
    </row>
    <row r="10" spans="1:11" x14ac:dyDescent="0.5">
      <c r="A10" s="217" t="s">
        <v>408</v>
      </c>
      <c r="B10" s="3"/>
      <c r="C10" s="188"/>
      <c r="D10" s="12"/>
      <c r="E10" s="12"/>
      <c r="F10" s="8"/>
      <c r="G10" s="188"/>
      <c r="H10" s="376">
        <f>G10/15</f>
        <v>0</v>
      </c>
      <c r="I10" s="3" t="s">
        <v>412</v>
      </c>
    </row>
    <row r="11" spans="1:11" x14ac:dyDescent="0.5">
      <c r="A11" s="217" t="s">
        <v>409</v>
      </c>
      <c r="B11" s="3"/>
      <c r="C11" s="188"/>
      <c r="D11" s="12"/>
      <c r="E11" s="12"/>
      <c r="F11" s="8"/>
      <c r="G11" s="188"/>
      <c r="H11" s="376">
        <f t="shared" ref="H11:H28" si="1">G11/15</f>
        <v>0</v>
      </c>
      <c r="I11" s="3" t="s">
        <v>413</v>
      </c>
    </row>
    <row r="12" spans="1:11" x14ac:dyDescent="0.5">
      <c r="A12" s="217" t="s">
        <v>410</v>
      </c>
      <c r="B12" s="3"/>
      <c r="C12" s="188"/>
      <c r="D12" s="12"/>
      <c r="E12" s="12"/>
      <c r="F12" s="8"/>
      <c r="G12" s="188"/>
      <c r="H12" s="376">
        <f t="shared" si="1"/>
        <v>0</v>
      </c>
      <c r="I12" s="3" t="s">
        <v>414</v>
      </c>
    </row>
    <row r="13" spans="1:11" x14ac:dyDescent="0.5">
      <c r="A13" s="217" t="s">
        <v>411</v>
      </c>
      <c r="B13" s="3"/>
      <c r="C13" s="188"/>
      <c r="D13" s="12"/>
      <c r="E13" s="3"/>
      <c r="F13" s="8"/>
      <c r="G13" s="188"/>
      <c r="H13" s="376">
        <f t="shared" si="1"/>
        <v>0</v>
      </c>
      <c r="I13" s="3" t="s">
        <v>415</v>
      </c>
    </row>
    <row r="14" spans="1:11" x14ac:dyDescent="0.5">
      <c r="A14" s="217"/>
      <c r="B14" s="3"/>
      <c r="C14" s="188"/>
      <c r="D14" s="12"/>
      <c r="E14" s="12"/>
      <c r="F14" s="8"/>
      <c r="G14" s="188"/>
      <c r="H14" s="376">
        <f t="shared" si="1"/>
        <v>0</v>
      </c>
      <c r="I14" s="3"/>
    </row>
    <row r="15" spans="1:11" x14ac:dyDescent="0.5">
      <c r="A15" s="244" t="s">
        <v>416</v>
      </c>
      <c r="B15" s="3"/>
      <c r="C15" s="189"/>
      <c r="D15" s="12"/>
      <c r="E15" s="12"/>
      <c r="F15" s="8"/>
      <c r="G15" s="3"/>
      <c r="H15" s="3"/>
      <c r="I15" s="3"/>
    </row>
    <row r="16" spans="1:11" x14ac:dyDescent="0.5">
      <c r="A16" s="244" t="s">
        <v>421</v>
      </c>
      <c r="B16" s="3"/>
      <c r="C16" s="189"/>
      <c r="D16" s="12"/>
      <c r="E16" s="12"/>
      <c r="F16" s="8"/>
      <c r="G16" s="3"/>
      <c r="H16" s="3"/>
      <c r="I16" s="3"/>
    </row>
    <row r="17" spans="1:9" x14ac:dyDescent="0.5">
      <c r="A17" s="217" t="s">
        <v>417</v>
      </c>
      <c r="B17" s="3"/>
      <c r="C17" s="188"/>
      <c r="D17" s="12"/>
      <c r="E17" s="12"/>
      <c r="F17" s="8"/>
      <c r="G17" s="188"/>
      <c r="H17" s="376">
        <f t="shared" si="1"/>
        <v>0</v>
      </c>
      <c r="I17" s="3" t="s">
        <v>422</v>
      </c>
    </row>
    <row r="18" spans="1:9" x14ac:dyDescent="0.5">
      <c r="A18" s="217" t="s">
        <v>418</v>
      </c>
      <c r="B18" s="3"/>
      <c r="C18" s="188"/>
      <c r="D18" s="12"/>
      <c r="E18" s="12"/>
      <c r="F18" s="8"/>
      <c r="G18" s="188"/>
      <c r="H18" s="376">
        <f t="shared" si="1"/>
        <v>0</v>
      </c>
      <c r="I18" s="3" t="s">
        <v>422</v>
      </c>
    </row>
    <row r="19" spans="1:9" x14ac:dyDescent="0.5">
      <c r="A19" s="217" t="s">
        <v>419</v>
      </c>
      <c r="B19" s="3"/>
      <c r="C19" s="188"/>
      <c r="D19" s="12"/>
      <c r="E19" s="12"/>
      <c r="F19" s="8"/>
      <c r="G19" s="188"/>
      <c r="H19" s="376">
        <f t="shared" si="1"/>
        <v>0</v>
      </c>
      <c r="I19" s="3" t="s">
        <v>422</v>
      </c>
    </row>
    <row r="20" spans="1:9" x14ac:dyDescent="0.5">
      <c r="A20" s="217" t="s">
        <v>420</v>
      </c>
      <c r="B20" s="3"/>
      <c r="C20" s="188"/>
      <c r="D20" s="12"/>
      <c r="E20" s="12"/>
      <c r="F20" s="8"/>
      <c r="G20" s="188"/>
      <c r="H20" s="376">
        <f t="shared" si="1"/>
        <v>0</v>
      </c>
      <c r="I20" s="3" t="s">
        <v>423</v>
      </c>
    </row>
    <row r="21" spans="1:9" x14ac:dyDescent="0.5">
      <c r="A21" s="245"/>
      <c r="B21" s="12"/>
      <c r="C21" s="188"/>
      <c r="D21" s="12"/>
      <c r="E21" s="12"/>
      <c r="F21" s="8"/>
      <c r="G21" s="188"/>
      <c r="H21" s="376">
        <f t="shared" si="1"/>
        <v>0</v>
      </c>
      <c r="I21" s="3"/>
    </row>
    <row r="22" spans="1:9" x14ac:dyDescent="0.5">
      <c r="A22" s="245"/>
      <c r="B22" s="12"/>
      <c r="C22" s="188"/>
      <c r="D22" s="12"/>
      <c r="E22" s="12"/>
      <c r="F22" s="8"/>
      <c r="G22" s="188"/>
      <c r="H22" s="376">
        <f t="shared" si="1"/>
        <v>0</v>
      </c>
      <c r="I22" s="3"/>
    </row>
    <row r="23" spans="1:9" x14ac:dyDescent="0.5">
      <c r="A23" s="244" t="s">
        <v>424</v>
      </c>
      <c r="B23" s="12"/>
      <c r="C23" s="189"/>
      <c r="D23" s="12"/>
      <c r="E23" s="12"/>
      <c r="F23" s="666" t="s">
        <v>712</v>
      </c>
      <c r="G23" s="189"/>
      <c r="H23" s="189"/>
      <c r="I23" s="3"/>
    </row>
    <row r="24" spans="1:9" x14ac:dyDescent="0.5">
      <c r="A24" s="243" t="s">
        <v>425</v>
      </c>
      <c r="B24" s="12"/>
      <c r="C24" s="189"/>
      <c r="D24" s="12"/>
      <c r="E24" s="12"/>
      <c r="F24" s="667"/>
      <c r="G24" s="189"/>
      <c r="H24" s="189"/>
      <c r="I24" s="8"/>
    </row>
    <row r="25" spans="1:9" x14ac:dyDescent="0.5">
      <c r="A25" s="12"/>
      <c r="B25" s="12"/>
      <c r="C25" s="188"/>
      <c r="D25" s="12"/>
      <c r="E25" s="12"/>
      <c r="F25" s="15"/>
      <c r="G25" s="188"/>
      <c r="H25" s="376">
        <f t="shared" si="1"/>
        <v>0</v>
      </c>
      <c r="I25" s="12" t="s">
        <v>222</v>
      </c>
    </row>
    <row r="26" spans="1:9" x14ac:dyDescent="0.5">
      <c r="A26" s="12"/>
      <c r="B26" s="12"/>
      <c r="C26" s="188"/>
      <c r="D26" s="12"/>
      <c r="E26" s="12"/>
      <c r="F26" s="8"/>
      <c r="G26" s="188"/>
      <c r="H26" s="376">
        <f t="shared" si="1"/>
        <v>0</v>
      </c>
      <c r="I26" s="8"/>
    </row>
    <row r="27" spans="1:9" x14ac:dyDescent="0.5">
      <c r="A27" s="12"/>
      <c r="B27" s="12"/>
      <c r="C27" s="188"/>
      <c r="D27" s="12"/>
      <c r="E27" s="12"/>
      <c r="F27" s="8"/>
      <c r="G27" s="188"/>
      <c r="H27" s="376">
        <f t="shared" si="1"/>
        <v>0</v>
      </c>
      <c r="I27" s="8"/>
    </row>
    <row r="28" spans="1:9" x14ac:dyDescent="0.5">
      <c r="A28" s="47"/>
      <c r="B28" s="47"/>
      <c r="C28" s="188"/>
      <c r="D28" s="47"/>
      <c r="E28" s="47"/>
      <c r="F28" s="15"/>
      <c r="G28" s="188"/>
      <c r="H28" s="376">
        <f t="shared" si="1"/>
        <v>0</v>
      </c>
      <c r="I28" s="34"/>
    </row>
    <row r="29" spans="1:9" x14ac:dyDescent="0.5">
      <c r="A29" s="441" t="s">
        <v>1</v>
      </c>
      <c r="B29" s="441"/>
      <c r="C29" s="442"/>
      <c r="D29" s="442"/>
      <c r="E29" s="442"/>
      <c r="F29" s="415"/>
      <c r="G29" s="415"/>
      <c r="H29" s="444">
        <f>SUM(H4:H28)</f>
        <v>0</v>
      </c>
      <c r="I29" s="415"/>
    </row>
    <row r="30" spans="1:9" x14ac:dyDescent="0.5">
      <c r="A30" s="443" t="s">
        <v>716</v>
      </c>
      <c r="B30" s="231"/>
      <c r="C30" s="231"/>
      <c r="D30" s="231"/>
      <c r="E30" s="231"/>
      <c r="F30" s="228"/>
      <c r="G30" s="228"/>
      <c r="H30" s="445">
        <f>'1.1-1.3_3'!P17+'1.4-1.6'!J60+'1.7'!J42+'1.8'!G24+'1.9'!H29</f>
        <v>0</v>
      </c>
      <c r="I30" s="228"/>
    </row>
    <row r="31" spans="1:9" x14ac:dyDescent="0.5">
      <c r="A31" s="115"/>
      <c r="B31" s="115"/>
      <c r="C31" s="115"/>
      <c r="D31" s="115"/>
      <c r="E31" s="115"/>
      <c r="G31" s="246"/>
      <c r="I31" s="77"/>
    </row>
    <row r="32" spans="1:9" x14ac:dyDescent="0.5">
      <c r="A32" s="248" t="s">
        <v>564</v>
      </c>
      <c r="B32" s="239" t="s">
        <v>679</v>
      </c>
      <c r="C32" s="211"/>
      <c r="D32" s="161"/>
      <c r="E32" s="239"/>
      <c r="F32" s="249"/>
      <c r="G32" s="249"/>
      <c r="H32" s="77"/>
      <c r="I32" s="77"/>
    </row>
    <row r="33" spans="1:9" x14ac:dyDescent="0.5">
      <c r="A33" s="210"/>
      <c r="B33" s="239" t="s">
        <v>680</v>
      </c>
      <c r="C33" s="210"/>
      <c r="D33" s="161"/>
      <c r="E33" s="239"/>
      <c r="F33" s="249"/>
      <c r="G33" s="249"/>
      <c r="H33" s="77"/>
      <c r="I33" s="77"/>
    </row>
  </sheetData>
  <sheetProtection algorithmName="SHA-512" hashValue="qykFGuxY2+RxmHeNlVy9JTrY/JA4FxP3zhRTaplb44n1c7Kt4o+Ep6rWPf1JmMP3B9PUI2cFemxr2UYRc1xMqA==" saltValue="95mnJZ4TFJR+K4JNpcEXcg==" spinCount="100000" sheet="1" objects="1" scenarios="1"/>
  <mergeCells count="5">
    <mergeCell ref="A2:A3"/>
    <mergeCell ref="I2:I3"/>
    <mergeCell ref="D2:D3"/>
    <mergeCell ref="G2:G3"/>
    <mergeCell ref="F23:F24"/>
  </mergeCells>
  <dataValidations count="1">
    <dataValidation type="list" allowBlank="1" showInputMessage="1" showErrorMessage="1" sqref="D4:D28">
      <formula1>ลักษณะ1.9</formula1>
    </dataValidation>
  </dataValidations>
  <pageMargins left="0.78740157480314965" right="0.19685039370078741" top="0.47244094488188981" bottom="0.23622047244094491" header="0.31496062992125984" footer="0.19685039370078741"/>
  <pageSetup paperSize="9" scale="72" orientation="landscape" r:id="rId1"/>
  <headerFooter>
    <oddHeader>&amp;Rวท.บร.05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67"/>
  <sheetViews>
    <sheetView topLeftCell="A160" zoomScaleNormal="100" zoomScaleSheetLayoutView="85" zoomScalePageLayoutView="85" workbookViewId="0">
      <selection activeCell="K172" sqref="K172"/>
    </sheetView>
  </sheetViews>
  <sheetFormatPr defaultColWidth="9" defaultRowHeight="21.75" x14ac:dyDescent="0.5"/>
  <cols>
    <col min="1" max="1" width="29.125" style="129" customWidth="1"/>
    <col min="2" max="2" width="27.75" style="129" customWidth="1"/>
    <col min="3" max="3" width="12.75" style="129" hidden="1" customWidth="1"/>
    <col min="4" max="4" width="11" style="129" customWidth="1"/>
    <col min="5" max="5" width="12.625" style="129" customWidth="1"/>
    <col min="6" max="6" width="14.375" style="129" customWidth="1"/>
    <col min="7" max="7" width="7.75" style="129" customWidth="1"/>
    <col min="8" max="8" width="14" style="129" customWidth="1"/>
    <col min="9" max="9" width="11.75" style="129" customWidth="1"/>
    <col min="10" max="10" width="9" style="129"/>
    <col min="11" max="11" width="23.75" style="129" customWidth="1"/>
    <col min="12" max="12" width="1.875" style="129" hidden="1" customWidth="1"/>
    <col min="13" max="13" width="13.25" style="129" hidden="1" customWidth="1"/>
    <col min="14" max="14" width="11.875" style="129" hidden="1" customWidth="1"/>
    <col min="15" max="15" width="9" style="129" hidden="1" customWidth="1"/>
    <col min="16" max="16" width="11.375" style="129" hidden="1" customWidth="1"/>
    <col min="17" max="17" width="9" style="129" hidden="1" customWidth="1"/>
    <col min="18" max="18" width="13.375" style="129" hidden="1" customWidth="1"/>
    <col min="19" max="20" width="9.375" style="129" hidden="1" customWidth="1"/>
    <col min="21" max="21" width="21.25" style="129" hidden="1" customWidth="1"/>
    <col min="22" max="22" width="10.75" style="129" hidden="1" customWidth="1"/>
    <col min="23" max="23" width="9" style="129" customWidth="1"/>
    <col min="24" max="24" width="13.25" style="129" customWidth="1"/>
    <col min="25" max="28" width="9" style="129"/>
    <col min="29" max="29" width="13.375" style="129" bestFit="1" customWidth="1"/>
    <col min="30" max="30" width="9" style="129"/>
    <col min="31" max="31" width="17.125" style="129" bestFit="1" customWidth="1"/>
    <col min="32" max="16384" width="9" style="129"/>
  </cols>
  <sheetData>
    <row r="1" spans="1:22" ht="24" x14ac:dyDescent="0.55000000000000004">
      <c r="A1" s="250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8" t="s">
        <v>76</v>
      </c>
      <c r="N1" s="19" t="s">
        <v>77</v>
      </c>
      <c r="O1" s="60" t="s">
        <v>432</v>
      </c>
      <c r="P1" s="60" t="s">
        <v>509</v>
      </c>
    </row>
    <row r="2" spans="1:22" x14ac:dyDescent="0.5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M2" s="61" t="s">
        <v>78</v>
      </c>
      <c r="N2" s="61" t="s">
        <v>80</v>
      </c>
      <c r="O2" s="142" t="s">
        <v>433</v>
      </c>
      <c r="P2" s="129" t="s">
        <v>541</v>
      </c>
    </row>
    <row r="3" spans="1:22" ht="43.5" customHeight="1" x14ac:dyDescent="0.5">
      <c r="A3" s="664" t="s">
        <v>0</v>
      </c>
      <c r="B3" s="664" t="s">
        <v>2</v>
      </c>
      <c r="C3" s="662" t="s">
        <v>92</v>
      </c>
      <c r="D3" s="664" t="s">
        <v>431</v>
      </c>
      <c r="E3" s="664" t="s">
        <v>508</v>
      </c>
      <c r="F3" s="662" t="s">
        <v>436</v>
      </c>
      <c r="G3" s="662" t="s">
        <v>91</v>
      </c>
      <c r="H3" s="251" t="s">
        <v>642</v>
      </c>
      <c r="I3" s="662" t="s">
        <v>641</v>
      </c>
      <c r="J3" s="690" t="s">
        <v>90</v>
      </c>
      <c r="K3" s="678" t="s">
        <v>8</v>
      </c>
      <c r="M3" s="61" t="s">
        <v>79</v>
      </c>
      <c r="N3" s="61" t="s">
        <v>81</v>
      </c>
      <c r="O3" s="142" t="s">
        <v>434</v>
      </c>
      <c r="P3" s="129" t="s">
        <v>510</v>
      </c>
    </row>
    <row r="4" spans="1:22" ht="48.75" customHeight="1" x14ac:dyDescent="0.5">
      <c r="A4" s="665"/>
      <c r="B4" s="665"/>
      <c r="C4" s="663"/>
      <c r="D4" s="665"/>
      <c r="E4" s="665"/>
      <c r="F4" s="663"/>
      <c r="G4" s="663"/>
      <c r="H4" s="252" t="s">
        <v>5</v>
      </c>
      <c r="I4" s="665"/>
      <c r="J4" s="679"/>
      <c r="K4" s="679"/>
      <c r="M4" s="63" t="s">
        <v>311</v>
      </c>
      <c r="N4" s="63"/>
      <c r="O4" s="142" t="s">
        <v>435</v>
      </c>
      <c r="U4" s="129">
        <f>IF(F7=0,0, IF(F7&gt;50000, V7, S7))</f>
        <v>0</v>
      </c>
    </row>
    <row r="5" spans="1:22" x14ac:dyDescent="0.5">
      <c r="A5" s="253" t="s">
        <v>24</v>
      </c>
      <c r="B5" s="4"/>
      <c r="C5" s="4"/>
      <c r="D5" s="4"/>
      <c r="E5" s="4"/>
      <c r="F5" s="5"/>
      <c r="G5" s="6"/>
      <c r="H5" s="6"/>
      <c r="I5" s="375"/>
      <c r="J5" s="374"/>
      <c r="K5" s="278" t="s">
        <v>314</v>
      </c>
      <c r="R5" s="676" t="s">
        <v>93</v>
      </c>
      <c r="S5" s="676"/>
      <c r="T5" s="677" t="s">
        <v>89</v>
      </c>
      <c r="U5" s="677"/>
      <c r="V5" s="677"/>
    </row>
    <row r="6" spans="1:22" ht="23.25" customHeight="1" x14ac:dyDescent="0.5">
      <c r="A6" s="254" t="s">
        <v>25</v>
      </c>
      <c r="B6" s="8"/>
      <c r="C6" s="8"/>
      <c r="D6" s="8"/>
      <c r="E6" s="8"/>
      <c r="F6" s="9"/>
      <c r="G6" s="6"/>
      <c r="H6" s="6"/>
      <c r="I6" s="376"/>
      <c r="J6" s="375"/>
      <c r="K6" s="278" t="s">
        <v>643</v>
      </c>
      <c r="M6" s="185" t="s">
        <v>82</v>
      </c>
      <c r="N6" s="185" t="s">
        <v>83</v>
      </c>
      <c r="O6" s="185" t="s">
        <v>84</v>
      </c>
      <c r="P6" s="185" t="s">
        <v>76</v>
      </c>
      <c r="Q6" s="185" t="s">
        <v>85</v>
      </c>
      <c r="R6" s="186" t="s">
        <v>88</v>
      </c>
      <c r="S6" s="187" t="s">
        <v>86</v>
      </c>
      <c r="T6" s="187" t="s">
        <v>86</v>
      </c>
      <c r="U6" s="186" t="s">
        <v>87</v>
      </c>
      <c r="V6" s="186" t="s">
        <v>310</v>
      </c>
    </row>
    <row r="7" spans="1:22" ht="21.75" customHeight="1" x14ac:dyDescent="0.5">
      <c r="A7" s="255" t="s">
        <v>12</v>
      </c>
      <c r="B7" s="59"/>
      <c r="C7" s="59" t="s">
        <v>78</v>
      </c>
      <c r="D7" s="59"/>
      <c r="E7" s="59"/>
      <c r="F7" s="64"/>
      <c r="G7" s="8"/>
      <c r="H7" s="15"/>
      <c r="I7" s="408"/>
      <c r="J7" s="412">
        <f>IF(F7=0,0, IF(AND(F7&gt;50000, E7="ในสัญญา"), V7*I7, IF(AND(F7&lt;=50000, E7="ในสัญญา"), S7*I7, 3)))</f>
        <v>0</v>
      </c>
      <c r="K7" s="189"/>
      <c r="L7" s="190"/>
      <c r="M7" s="191">
        <f>IF(F7=0,0, (F7-50000)/10000)</f>
        <v>0</v>
      </c>
      <c r="N7" s="191">
        <f>ROUNDDOWN(M7,1)</f>
        <v>0</v>
      </c>
      <c r="O7" s="191">
        <f>N7*0.1</f>
        <v>0</v>
      </c>
      <c r="P7" s="191">
        <f>IF(C8="ทุนภายใน",1, IF(C8="ทุนภายนอก", 1.5, IF(C8="ทุนต่างประเทศ", 2, 0)))</f>
        <v>1</v>
      </c>
      <c r="Q7" s="191">
        <f>IF(H7="โครงการเดี่ยว", 1, IF(H7="โครงการชุด", 1.5, 0))</f>
        <v>0</v>
      </c>
      <c r="R7" s="191">
        <f>P7*Q7</f>
        <v>0</v>
      </c>
      <c r="S7" s="191">
        <f>IF(F7=0, 0, IF(F7&lt;=50000, (6*R7)))</f>
        <v>0</v>
      </c>
      <c r="T7" s="191">
        <f>IF(F7=0, 0, IF(F7&gt;50000, (O7+6)))</f>
        <v>0</v>
      </c>
      <c r="U7" s="191">
        <f>T7*R7</f>
        <v>0</v>
      </c>
      <c r="V7" s="191">
        <f>ROUNDUP(U7,2)</f>
        <v>0</v>
      </c>
    </row>
    <row r="8" spans="1:22" x14ac:dyDescent="0.5">
      <c r="A8" s="255"/>
      <c r="B8" s="11"/>
      <c r="C8" s="59" t="s">
        <v>78</v>
      </c>
      <c r="D8" s="59"/>
      <c r="E8" s="59"/>
      <c r="F8" s="54"/>
      <c r="G8" s="8"/>
      <c r="H8" s="15"/>
      <c r="I8" s="408"/>
      <c r="J8" s="412">
        <f t="shared" ref="J8:J37" si="0">IF(F8=0,0, IF(AND(F8&gt;50000, E8="ในสัญญา"), V8*I8, IF(AND(F8&lt;=50000, E8="ในสัญญา"), S8*I8, 3)))</f>
        <v>0</v>
      </c>
      <c r="K8" s="189"/>
      <c r="M8" s="191">
        <f t="shared" ref="M8:M23" si="1">IF(F8=0,0, (F8-50000)/10000)</f>
        <v>0</v>
      </c>
      <c r="N8" s="191">
        <f t="shared" ref="N8:N24" si="2">ROUNDDOWN(M8,1)</f>
        <v>0</v>
      </c>
      <c r="O8" s="191">
        <f t="shared" ref="O8:O24" si="3">N8*0.1</f>
        <v>0</v>
      </c>
      <c r="P8" s="191">
        <f t="shared" ref="P8:P23" si="4">IF(C9="ทุนภายใน",1, IF(C9="ทุนภายนอก", 1.5, IF(C9="ทุนต่างประเทศ", 2, 0)))</f>
        <v>1</v>
      </c>
      <c r="Q8" s="191">
        <f t="shared" ref="Q8:Q24" si="5">IF(H8="โครงการเดี่ยว", 1, IF(H8="โครงการชุด", 1.5, 0))</f>
        <v>0</v>
      </c>
      <c r="R8" s="191">
        <f t="shared" ref="R8:R37" si="6">P8*Q8</f>
        <v>0</v>
      </c>
      <c r="S8" s="191">
        <f t="shared" ref="S8:S24" si="7">IF(F8=0, 0, IF(F8&lt;=50000, (6*R8)))</f>
        <v>0</v>
      </c>
      <c r="T8" s="191">
        <f t="shared" ref="T8:T24" si="8">IF(F8=0, 0, IF(F8&gt;50000, (O8+6)))</f>
        <v>0</v>
      </c>
      <c r="U8" s="191">
        <f t="shared" ref="U8:U24" si="9">T8*R8</f>
        <v>0</v>
      </c>
      <c r="V8" s="191">
        <f t="shared" ref="V8:V24" si="10">ROUNDUP(U8,2)</f>
        <v>0</v>
      </c>
    </row>
    <row r="9" spans="1:22" x14ac:dyDescent="0.5">
      <c r="A9" s="255"/>
      <c r="B9" s="11"/>
      <c r="C9" s="59" t="s">
        <v>78</v>
      </c>
      <c r="D9" s="59"/>
      <c r="E9" s="59"/>
      <c r="F9" s="54"/>
      <c r="G9" s="8"/>
      <c r="H9" s="15"/>
      <c r="I9" s="408"/>
      <c r="J9" s="412">
        <f>IF(F9=0,0, IF(AND(F9&gt;50000, E9="ในสัญญา"), V9*I9, IF(AND(F9&lt;=50000, E9="ในสัญญา"), S9*I9, 3)))</f>
        <v>0</v>
      </c>
      <c r="K9" s="189"/>
      <c r="M9" s="191">
        <f t="shared" si="1"/>
        <v>0</v>
      </c>
      <c r="N9" s="191">
        <f t="shared" si="2"/>
        <v>0</v>
      </c>
      <c r="O9" s="191">
        <f t="shared" si="3"/>
        <v>0</v>
      </c>
      <c r="P9" s="191">
        <f t="shared" si="4"/>
        <v>1</v>
      </c>
      <c r="Q9" s="191">
        <f t="shared" si="5"/>
        <v>0</v>
      </c>
      <c r="R9" s="191">
        <f t="shared" si="6"/>
        <v>0</v>
      </c>
      <c r="S9" s="191">
        <f t="shared" si="7"/>
        <v>0</v>
      </c>
      <c r="T9" s="191">
        <f t="shared" si="8"/>
        <v>0</v>
      </c>
      <c r="U9" s="191">
        <f t="shared" si="9"/>
        <v>0</v>
      </c>
      <c r="V9" s="191">
        <f t="shared" si="10"/>
        <v>0</v>
      </c>
    </row>
    <row r="10" spans="1:22" x14ac:dyDescent="0.5">
      <c r="A10" s="255"/>
      <c r="B10" s="11"/>
      <c r="C10" s="59" t="s">
        <v>78</v>
      </c>
      <c r="D10" s="11"/>
      <c r="E10" s="11"/>
      <c r="F10" s="54"/>
      <c r="G10" s="8"/>
      <c r="H10" s="8"/>
      <c r="I10" s="409"/>
      <c r="J10" s="412">
        <f t="shared" si="0"/>
        <v>0</v>
      </c>
      <c r="K10" s="189"/>
      <c r="M10" s="191">
        <f t="shared" si="1"/>
        <v>0</v>
      </c>
      <c r="N10" s="191">
        <f t="shared" si="2"/>
        <v>0</v>
      </c>
      <c r="O10" s="191">
        <f t="shared" si="3"/>
        <v>0</v>
      </c>
      <c r="P10" s="191">
        <f t="shared" si="4"/>
        <v>1</v>
      </c>
      <c r="Q10" s="191">
        <f t="shared" si="5"/>
        <v>0</v>
      </c>
      <c r="R10" s="191">
        <f t="shared" si="6"/>
        <v>0</v>
      </c>
      <c r="S10" s="191">
        <f t="shared" si="7"/>
        <v>0</v>
      </c>
      <c r="T10" s="191">
        <f t="shared" si="8"/>
        <v>0</v>
      </c>
      <c r="U10" s="191">
        <f t="shared" si="9"/>
        <v>0</v>
      </c>
      <c r="V10" s="191">
        <f t="shared" si="10"/>
        <v>0</v>
      </c>
    </row>
    <row r="11" spans="1:22" x14ac:dyDescent="0.5">
      <c r="A11" s="255"/>
      <c r="B11" s="11"/>
      <c r="C11" s="11" t="s">
        <v>78</v>
      </c>
      <c r="D11" s="11"/>
      <c r="E11" s="11"/>
      <c r="F11" s="54"/>
      <c r="G11" s="8"/>
      <c r="H11" s="8"/>
      <c r="I11" s="409"/>
      <c r="J11" s="412">
        <f t="shared" si="0"/>
        <v>0</v>
      </c>
      <c r="K11" s="189"/>
      <c r="M11" s="191">
        <f t="shared" si="1"/>
        <v>0</v>
      </c>
      <c r="N11" s="191">
        <f t="shared" si="2"/>
        <v>0</v>
      </c>
      <c r="O11" s="191">
        <f t="shared" si="3"/>
        <v>0</v>
      </c>
      <c r="P11" s="191">
        <f t="shared" si="4"/>
        <v>1</v>
      </c>
      <c r="Q11" s="191">
        <f t="shared" si="5"/>
        <v>0</v>
      </c>
      <c r="R11" s="191">
        <f t="shared" si="6"/>
        <v>0</v>
      </c>
      <c r="S11" s="191">
        <f t="shared" si="7"/>
        <v>0</v>
      </c>
      <c r="T11" s="191">
        <f t="shared" si="8"/>
        <v>0</v>
      </c>
      <c r="U11" s="191">
        <f t="shared" si="9"/>
        <v>0</v>
      </c>
      <c r="V11" s="191">
        <f t="shared" si="10"/>
        <v>0</v>
      </c>
    </row>
    <row r="12" spans="1:22" x14ac:dyDescent="0.5">
      <c r="A12" s="255"/>
      <c r="B12" s="11"/>
      <c r="C12" s="11" t="s">
        <v>78</v>
      </c>
      <c r="D12" s="11"/>
      <c r="E12" s="11"/>
      <c r="F12" s="54"/>
      <c r="G12" s="8"/>
      <c r="H12" s="8"/>
      <c r="I12" s="409"/>
      <c r="J12" s="412">
        <f t="shared" si="0"/>
        <v>0</v>
      </c>
      <c r="K12" s="189"/>
      <c r="M12" s="191">
        <f t="shared" si="1"/>
        <v>0</v>
      </c>
      <c r="N12" s="191">
        <f t="shared" si="2"/>
        <v>0</v>
      </c>
      <c r="O12" s="191">
        <f t="shared" si="3"/>
        <v>0</v>
      </c>
      <c r="P12" s="191">
        <f t="shared" si="4"/>
        <v>1</v>
      </c>
      <c r="Q12" s="191">
        <f t="shared" si="5"/>
        <v>0</v>
      </c>
      <c r="R12" s="191">
        <f t="shared" si="6"/>
        <v>0</v>
      </c>
      <c r="S12" s="191">
        <f t="shared" si="7"/>
        <v>0</v>
      </c>
      <c r="T12" s="191">
        <f t="shared" si="8"/>
        <v>0</v>
      </c>
      <c r="U12" s="191">
        <f t="shared" si="9"/>
        <v>0</v>
      </c>
      <c r="V12" s="191">
        <f t="shared" si="10"/>
        <v>0</v>
      </c>
    </row>
    <row r="13" spans="1:22" x14ac:dyDescent="0.5">
      <c r="A13" s="255"/>
      <c r="B13" s="11"/>
      <c r="C13" s="11" t="s">
        <v>78</v>
      </c>
      <c r="D13" s="11"/>
      <c r="E13" s="11"/>
      <c r="F13" s="54"/>
      <c r="G13" s="8"/>
      <c r="H13" s="8"/>
      <c r="I13" s="409"/>
      <c r="J13" s="412">
        <f t="shared" si="0"/>
        <v>0</v>
      </c>
      <c r="K13" s="189"/>
      <c r="M13" s="191">
        <f t="shared" si="1"/>
        <v>0</v>
      </c>
      <c r="N13" s="191">
        <f t="shared" si="2"/>
        <v>0</v>
      </c>
      <c r="O13" s="191">
        <f t="shared" si="3"/>
        <v>0</v>
      </c>
      <c r="P13" s="191">
        <f t="shared" si="4"/>
        <v>1</v>
      </c>
      <c r="Q13" s="191">
        <f t="shared" si="5"/>
        <v>0</v>
      </c>
      <c r="R13" s="191">
        <f t="shared" si="6"/>
        <v>0</v>
      </c>
      <c r="S13" s="191">
        <f t="shared" si="7"/>
        <v>0</v>
      </c>
      <c r="T13" s="191">
        <f t="shared" si="8"/>
        <v>0</v>
      </c>
      <c r="U13" s="191">
        <f t="shared" si="9"/>
        <v>0</v>
      </c>
      <c r="V13" s="191">
        <f t="shared" si="10"/>
        <v>0</v>
      </c>
    </row>
    <row r="14" spans="1:22" x14ac:dyDescent="0.5">
      <c r="A14" s="255"/>
      <c r="B14" s="11"/>
      <c r="C14" s="59" t="s">
        <v>78</v>
      </c>
      <c r="D14" s="11"/>
      <c r="E14" s="11"/>
      <c r="F14" s="54"/>
      <c r="G14" s="8"/>
      <c r="H14" s="8"/>
      <c r="I14" s="409"/>
      <c r="J14" s="412">
        <f t="shared" si="0"/>
        <v>0</v>
      </c>
      <c r="K14" s="189"/>
      <c r="M14" s="191">
        <f t="shared" si="1"/>
        <v>0</v>
      </c>
      <c r="N14" s="191">
        <f t="shared" si="2"/>
        <v>0</v>
      </c>
      <c r="O14" s="191">
        <f t="shared" si="3"/>
        <v>0</v>
      </c>
      <c r="P14" s="191">
        <f t="shared" si="4"/>
        <v>1</v>
      </c>
      <c r="Q14" s="191">
        <f t="shared" si="5"/>
        <v>0</v>
      </c>
      <c r="R14" s="191">
        <f t="shared" si="6"/>
        <v>0</v>
      </c>
      <c r="S14" s="191">
        <f t="shared" si="7"/>
        <v>0</v>
      </c>
      <c r="T14" s="191">
        <f t="shared" si="8"/>
        <v>0</v>
      </c>
      <c r="U14" s="191">
        <f t="shared" si="9"/>
        <v>0</v>
      </c>
      <c r="V14" s="191">
        <f t="shared" si="10"/>
        <v>0</v>
      </c>
    </row>
    <row r="15" spans="1:22" x14ac:dyDescent="0.5">
      <c r="A15" s="255"/>
      <c r="B15" s="116"/>
      <c r="C15" s="59" t="s">
        <v>78</v>
      </c>
      <c r="D15" s="11"/>
      <c r="E15" s="11"/>
      <c r="F15" s="54"/>
      <c r="G15" s="8"/>
      <c r="H15" s="8"/>
      <c r="I15" s="410"/>
      <c r="J15" s="412">
        <f t="shared" si="0"/>
        <v>0</v>
      </c>
      <c r="K15" s="189"/>
      <c r="M15" s="191">
        <f t="shared" si="1"/>
        <v>0</v>
      </c>
      <c r="N15" s="191">
        <f t="shared" si="2"/>
        <v>0</v>
      </c>
      <c r="O15" s="191">
        <f t="shared" si="3"/>
        <v>0</v>
      </c>
      <c r="P15" s="191">
        <f t="shared" si="4"/>
        <v>1</v>
      </c>
      <c r="Q15" s="191">
        <f t="shared" si="5"/>
        <v>0</v>
      </c>
      <c r="R15" s="191">
        <f t="shared" si="6"/>
        <v>0</v>
      </c>
      <c r="S15" s="191">
        <f t="shared" si="7"/>
        <v>0</v>
      </c>
      <c r="T15" s="191">
        <f t="shared" si="8"/>
        <v>0</v>
      </c>
      <c r="U15" s="191">
        <f t="shared" si="9"/>
        <v>0</v>
      </c>
      <c r="V15" s="191">
        <f t="shared" si="10"/>
        <v>0</v>
      </c>
    </row>
    <row r="16" spans="1:22" x14ac:dyDescent="0.5">
      <c r="A16" s="255" t="s">
        <v>13</v>
      </c>
      <c r="B16" s="11"/>
      <c r="C16" s="59" t="s">
        <v>78</v>
      </c>
      <c r="D16" s="11"/>
      <c r="E16" s="11"/>
      <c r="F16" s="54"/>
      <c r="G16" s="8"/>
      <c r="H16" s="8"/>
      <c r="I16" s="409"/>
      <c r="J16" s="412">
        <f t="shared" si="0"/>
        <v>0</v>
      </c>
      <c r="K16" s="189"/>
      <c r="M16" s="191">
        <f t="shared" si="1"/>
        <v>0</v>
      </c>
      <c r="N16" s="191">
        <f t="shared" si="2"/>
        <v>0</v>
      </c>
      <c r="O16" s="191">
        <f t="shared" si="3"/>
        <v>0</v>
      </c>
      <c r="P16" s="191">
        <f t="shared" si="4"/>
        <v>1</v>
      </c>
      <c r="Q16" s="191">
        <f t="shared" si="5"/>
        <v>0</v>
      </c>
      <c r="R16" s="191">
        <f t="shared" si="6"/>
        <v>0</v>
      </c>
      <c r="S16" s="191">
        <f t="shared" si="7"/>
        <v>0</v>
      </c>
      <c r="T16" s="191">
        <f t="shared" si="8"/>
        <v>0</v>
      </c>
      <c r="U16" s="191">
        <f t="shared" si="9"/>
        <v>0</v>
      </c>
      <c r="V16" s="191">
        <f t="shared" si="10"/>
        <v>0</v>
      </c>
    </row>
    <row r="17" spans="1:22" x14ac:dyDescent="0.5">
      <c r="A17" s="256"/>
      <c r="B17" s="11"/>
      <c r="C17" s="59" t="s">
        <v>78</v>
      </c>
      <c r="D17" s="11"/>
      <c r="E17" s="11"/>
      <c r="F17" s="54"/>
      <c r="G17" s="8"/>
      <c r="H17" s="8"/>
      <c r="I17" s="409"/>
      <c r="J17" s="412">
        <f t="shared" si="0"/>
        <v>0</v>
      </c>
      <c r="K17" s="189"/>
      <c r="M17" s="191">
        <f t="shared" si="1"/>
        <v>0</v>
      </c>
      <c r="N17" s="191">
        <f t="shared" si="2"/>
        <v>0</v>
      </c>
      <c r="O17" s="191">
        <f t="shared" si="3"/>
        <v>0</v>
      </c>
      <c r="P17" s="191">
        <f t="shared" si="4"/>
        <v>1</v>
      </c>
      <c r="Q17" s="191">
        <f t="shared" si="5"/>
        <v>0</v>
      </c>
      <c r="R17" s="191">
        <f t="shared" si="6"/>
        <v>0</v>
      </c>
      <c r="S17" s="191">
        <f t="shared" si="7"/>
        <v>0</v>
      </c>
      <c r="T17" s="191">
        <f t="shared" si="8"/>
        <v>0</v>
      </c>
      <c r="U17" s="191">
        <f t="shared" si="9"/>
        <v>0</v>
      </c>
      <c r="V17" s="191">
        <f t="shared" si="10"/>
        <v>0</v>
      </c>
    </row>
    <row r="18" spans="1:22" x14ac:dyDescent="0.5">
      <c r="A18" s="256"/>
      <c r="B18" s="11"/>
      <c r="C18" s="11" t="s">
        <v>78</v>
      </c>
      <c r="D18" s="11"/>
      <c r="E18" s="11"/>
      <c r="F18" s="54"/>
      <c r="G18" s="8"/>
      <c r="H18" s="8"/>
      <c r="I18" s="409"/>
      <c r="J18" s="412">
        <f t="shared" si="0"/>
        <v>0</v>
      </c>
      <c r="K18" s="189"/>
      <c r="M18" s="191">
        <f t="shared" si="1"/>
        <v>0</v>
      </c>
      <c r="N18" s="191">
        <f t="shared" si="2"/>
        <v>0</v>
      </c>
      <c r="O18" s="191">
        <f t="shared" si="3"/>
        <v>0</v>
      </c>
      <c r="P18" s="191">
        <f t="shared" si="4"/>
        <v>1</v>
      </c>
      <c r="Q18" s="191">
        <f t="shared" si="5"/>
        <v>0</v>
      </c>
      <c r="R18" s="191">
        <f t="shared" si="6"/>
        <v>0</v>
      </c>
      <c r="S18" s="191">
        <f t="shared" si="7"/>
        <v>0</v>
      </c>
      <c r="T18" s="191">
        <f t="shared" si="8"/>
        <v>0</v>
      </c>
      <c r="U18" s="191">
        <f t="shared" si="9"/>
        <v>0</v>
      </c>
      <c r="V18" s="191">
        <f t="shared" si="10"/>
        <v>0</v>
      </c>
    </row>
    <row r="19" spans="1:22" x14ac:dyDescent="0.5">
      <c r="A19" s="256"/>
      <c r="B19" s="11"/>
      <c r="C19" s="11" t="s">
        <v>78</v>
      </c>
      <c r="D19" s="11"/>
      <c r="E19" s="11"/>
      <c r="F19" s="54"/>
      <c r="G19" s="8"/>
      <c r="H19" s="8"/>
      <c r="I19" s="409"/>
      <c r="J19" s="412">
        <f t="shared" si="0"/>
        <v>0</v>
      </c>
      <c r="K19" s="189"/>
      <c r="M19" s="191">
        <f t="shared" si="1"/>
        <v>0</v>
      </c>
      <c r="N19" s="191">
        <f t="shared" si="2"/>
        <v>0</v>
      </c>
      <c r="O19" s="191">
        <f t="shared" si="3"/>
        <v>0</v>
      </c>
      <c r="P19" s="191">
        <f t="shared" si="4"/>
        <v>1</v>
      </c>
      <c r="Q19" s="191">
        <f t="shared" si="5"/>
        <v>0</v>
      </c>
      <c r="R19" s="191">
        <f t="shared" si="6"/>
        <v>0</v>
      </c>
      <c r="S19" s="191">
        <f t="shared" si="7"/>
        <v>0</v>
      </c>
      <c r="T19" s="191">
        <f t="shared" si="8"/>
        <v>0</v>
      </c>
      <c r="U19" s="191">
        <f t="shared" si="9"/>
        <v>0</v>
      </c>
      <c r="V19" s="191">
        <f t="shared" si="10"/>
        <v>0</v>
      </c>
    </row>
    <row r="20" spans="1:22" x14ac:dyDescent="0.5">
      <c r="A20" s="256"/>
      <c r="B20" s="116"/>
      <c r="C20" s="11" t="s">
        <v>78</v>
      </c>
      <c r="D20" s="11"/>
      <c r="E20" s="11"/>
      <c r="F20" s="54"/>
      <c r="G20" s="8"/>
      <c r="H20" s="8"/>
      <c r="I20" s="410"/>
      <c r="J20" s="412">
        <f t="shared" si="0"/>
        <v>0</v>
      </c>
      <c r="K20" s="189"/>
      <c r="M20" s="191">
        <f t="shared" si="1"/>
        <v>0</v>
      </c>
      <c r="N20" s="191">
        <f t="shared" si="2"/>
        <v>0</v>
      </c>
      <c r="O20" s="191">
        <f t="shared" si="3"/>
        <v>0</v>
      </c>
      <c r="P20" s="191">
        <f t="shared" si="4"/>
        <v>1</v>
      </c>
      <c r="Q20" s="191">
        <f t="shared" si="5"/>
        <v>0</v>
      </c>
      <c r="R20" s="191">
        <f t="shared" si="6"/>
        <v>0</v>
      </c>
      <c r="S20" s="191">
        <f t="shared" si="7"/>
        <v>0</v>
      </c>
      <c r="T20" s="191">
        <f t="shared" si="8"/>
        <v>0</v>
      </c>
      <c r="U20" s="191">
        <f t="shared" si="9"/>
        <v>0</v>
      </c>
      <c r="V20" s="191">
        <f t="shared" si="10"/>
        <v>0</v>
      </c>
    </row>
    <row r="21" spans="1:22" x14ac:dyDescent="0.5">
      <c r="A21" s="256"/>
      <c r="B21" s="116"/>
      <c r="C21" s="11" t="s">
        <v>78</v>
      </c>
      <c r="D21" s="11"/>
      <c r="E21" s="11"/>
      <c r="F21" s="54"/>
      <c r="G21" s="8"/>
      <c r="H21" s="8"/>
      <c r="I21" s="410"/>
      <c r="J21" s="412">
        <f t="shared" si="0"/>
        <v>0</v>
      </c>
      <c r="K21" s="189"/>
      <c r="M21" s="191">
        <f t="shared" si="1"/>
        <v>0</v>
      </c>
      <c r="N21" s="191">
        <f t="shared" si="2"/>
        <v>0</v>
      </c>
      <c r="O21" s="191">
        <f t="shared" si="3"/>
        <v>0</v>
      </c>
      <c r="P21" s="191">
        <f t="shared" si="4"/>
        <v>1</v>
      </c>
      <c r="Q21" s="191">
        <f t="shared" si="5"/>
        <v>0</v>
      </c>
      <c r="R21" s="191">
        <f t="shared" si="6"/>
        <v>0</v>
      </c>
      <c r="S21" s="191">
        <f t="shared" si="7"/>
        <v>0</v>
      </c>
      <c r="T21" s="191">
        <f t="shared" si="8"/>
        <v>0</v>
      </c>
      <c r="U21" s="191">
        <f t="shared" si="9"/>
        <v>0</v>
      </c>
      <c r="V21" s="191">
        <f t="shared" si="10"/>
        <v>0</v>
      </c>
    </row>
    <row r="22" spans="1:22" x14ac:dyDescent="0.5">
      <c r="A22" s="256"/>
      <c r="B22" s="116"/>
      <c r="C22" s="11" t="s">
        <v>78</v>
      </c>
      <c r="D22" s="11"/>
      <c r="E22" s="11"/>
      <c r="F22" s="54"/>
      <c r="G22" s="8"/>
      <c r="H22" s="8"/>
      <c r="I22" s="410"/>
      <c r="J22" s="412">
        <f t="shared" si="0"/>
        <v>0</v>
      </c>
      <c r="K22" s="189"/>
      <c r="M22" s="191">
        <f t="shared" si="1"/>
        <v>0</v>
      </c>
      <c r="N22" s="191">
        <f t="shared" si="2"/>
        <v>0</v>
      </c>
      <c r="O22" s="191">
        <f t="shared" si="3"/>
        <v>0</v>
      </c>
      <c r="P22" s="191">
        <f t="shared" si="4"/>
        <v>1</v>
      </c>
      <c r="Q22" s="191">
        <f t="shared" si="5"/>
        <v>0</v>
      </c>
      <c r="R22" s="191">
        <f t="shared" si="6"/>
        <v>0</v>
      </c>
      <c r="S22" s="191">
        <f t="shared" si="7"/>
        <v>0</v>
      </c>
      <c r="T22" s="191">
        <f t="shared" si="8"/>
        <v>0</v>
      </c>
      <c r="U22" s="191">
        <f t="shared" si="9"/>
        <v>0</v>
      </c>
      <c r="V22" s="191">
        <f t="shared" si="10"/>
        <v>0</v>
      </c>
    </row>
    <row r="23" spans="1:22" x14ac:dyDescent="0.5">
      <c r="A23" s="256"/>
      <c r="B23" s="116"/>
      <c r="C23" s="59" t="s">
        <v>78</v>
      </c>
      <c r="D23" s="11"/>
      <c r="E23" s="11"/>
      <c r="F23" s="54"/>
      <c r="G23" s="8"/>
      <c r="H23" s="8"/>
      <c r="I23" s="410"/>
      <c r="J23" s="412">
        <f t="shared" si="0"/>
        <v>0</v>
      </c>
      <c r="K23" s="189"/>
      <c r="M23" s="191">
        <f t="shared" si="1"/>
        <v>0</v>
      </c>
      <c r="N23" s="191">
        <f t="shared" si="2"/>
        <v>0</v>
      </c>
      <c r="O23" s="191">
        <f t="shared" si="3"/>
        <v>0</v>
      </c>
      <c r="P23" s="191">
        <f t="shared" si="4"/>
        <v>1</v>
      </c>
      <c r="Q23" s="191">
        <f t="shared" si="5"/>
        <v>0</v>
      </c>
      <c r="R23" s="191">
        <f t="shared" si="6"/>
        <v>0</v>
      </c>
      <c r="S23" s="191">
        <f t="shared" si="7"/>
        <v>0</v>
      </c>
      <c r="T23" s="191">
        <f t="shared" si="8"/>
        <v>0</v>
      </c>
      <c r="U23" s="191">
        <f t="shared" si="9"/>
        <v>0</v>
      </c>
      <c r="V23" s="191">
        <f t="shared" si="10"/>
        <v>0</v>
      </c>
    </row>
    <row r="24" spans="1:22" x14ac:dyDescent="0.5">
      <c r="A24" s="256"/>
      <c r="B24" s="116"/>
      <c r="C24" s="59" t="s">
        <v>78</v>
      </c>
      <c r="D24" s="11"/>
      <c r="E24" s="11"/>
      <c r="F24" s="54"/>
      <c r="G24" s="8"/>
      <c r="H24" s="8"/>
      <c r="I24" s="410"/>
      <c r="J24" s="412">
        <f t="shared" si="0"/>
        <v>0</v>
      </c>
      <c r="K24" s="189"/>
      <c r="M24" s="191">
        <f>IF(F24=0,0, (F24-50000)/10000)</f>
        <v>0</v>
      </c>
      <c r="N24" s="191">
        <f t="shared" si="2"/>
        <v>0</v>
      </c>
      <c r="O24" s="191">
        <f t="shared" si="3"/>
        <v>0</v>
      </c>
      <c r="P24" s="191">
        <f>IF(C24="ทุนภายใน",1, IF(C24="ทุนภายนอก", 1.5, IF(C24="ทุนต่างประเทศ", 2, 0)))</f>
        <v>1</v>
      </c>
      <c r="Q24" s="191">
        <f t="shared" si="5"/>
        <v>0</v>
      </c>
      <c r="R24" s="191">
        <f t="shared" si="6"/>
        <v>0</v>
      </c>
      <c r="S24" s="191">
        <f t="shared" si="7"/>
        <v>0</v>
      </c>
      <c r="T24" s="191">
        <f t="shared" si="8"/>
        <v>0</v>
      </c>
      <c r="U24" s="191">
        <f t="shared" si="9"/>
        <v>0</v>
      </c>
      <c r="V24" s="191">
        <f t="shared" si="10"/>
        <v>0</v>
      </c>
    </row>
    <row r="25" spans="1:22" x14ac:dyDescent="0.5">
      <c r="A25" s="254" t="s">
        <v>26</v>
      </c>
      <c r="B25" s="8"/>
      <c r="C25" s="11" t="s">
        <v>79</v>
      </c>
      <c r="D25" s="4"/>
      <c r="E25" s="4"/>
      <c r="F25" s="5"/>
      <c r="G25" s="8"/>
      <c r="H25" s="8"/>
      <c r="I25" s="376"/>
      <c r="J25" s="398"/>
      <c r="K25" s="189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2" x14ac:dyDescent="0.5">
      <c r="A26" s="255" t="s">
        <v>12</v>
      </c>
      <c r="B26" s="15"/>
      <c r="C26" s="11" t="s">
        <v>79</v>
      </c>
      <c r="D26" s="11"/>
      <c r="E26" s="11"/>
      <c r="F26" s="54"/>
      <c r="G26" s="8"/>
      <c r="H26" s="8"/>
      <c r="I26" s="409"/>
      <c r="J26" s="412">
        <f t="shared" si="0"/>
        <v>0</v>
      </c>
      <c r="K26" s="189"/>
      <c r="M26" s="191">
        <f>IF(F26=0,0, (F26-50000)/10000)</f>
        <v>0</v>
      </c>
      <c r="N26" s="191">
        <f t="shared" ref="N26:N36" si="11">ROUNDDOWN(M26,1)</f>
        <v>0</v>
      </c>
      <c r="O26" s="191">
        <f t="shared" ref="O26:O36" si="12">N26*0.1</f>
        <v>0</v>
      </c>
      <c r="P26" s="191">
        <f t="shared" ref="P26:P36" si="13">IF(C27="ทุนภายใน",1, IF(C27="ทุนภายนอก", 1.5, IF(C27="ทุนต่างประเทศ", 2, 0)))</f>
        <v>1.5</v>
      </c>
      <c r="Q26" s="191">
        <f t="shared" ref="Q26:Q36" si="14">IF(H26="โครงการเดี่ยว", 1, IF(H26="โครงการชุด", 1.5, 0))</f>
        <v>0</v>
      </c>
      <c r="R26" s="191">
        <f t="shared" si="6"/>
        <v>0</v>
      </c>
      <c r="S26" s="191">
        <f>IF(F26=0, 0, IF(F26&lt;=50000, (6*R26)))</f>
        <v>0</v>
      </c>
      <c r="T26" s="191">
        <f t="shared" ref="T26:T36" si="15">IF(F26=0, 0, IF(F26&gt;50000, (O26+6)))</f>
        <v>0</v>
      </c>
      <c r="U26" s="191">
        <f t="shared" ref="U26:U36" si="16">T26*R26</f>
        <v>0</v>
      </c>
      <c r="V26" s="191">
        <f t="shared" ref="V26:V36" si="17">ROUNDUP(U26,2)</f>
        <v>0</v>
      </c>
    </row>
    <row r="27" spans="1:22" x14ac:dyDescent="0.5">
      <c r="A27" s="255"/>
      <c r="B27" s="15"/>
      <c r="C27" s="11" t="s">
        <v>79</v>
      </c>
      <c r="D27" s="120"/>
      <c r="E27" s="120"/>
      <c r="F27" s="54"/>
      <c r="G27" s="8"/>
      <c r="H27" s="8"/>
      <c r="I27" s="110"/>
      <c r="J27" s="412">
        <f t="shared" si="0"/>
        <v>0</v>
      </c>
      <c r="K27" s="189"/>
      <c r="M27" s="191">
        <f>IF(F27=0,0, (F27-50000)/10000)</f>
        <v>0</v>
      </c>
      <c r="N27" s="191">
        <f t="shared" si="11"/>
        <v>0</v>
      </c>
      <c r="O27" s="191">
        <f t="shared" si="12"/>
        <v>0</v>
      </c>
      <c r="P27" s="191">
        <f t="shared" si="13"/>
        <v>1.5</v>
      </c>
      <c r="Q27" s="191">
        <f t="shared" si="14"/>
        <v>0</v>
      </c>
      <c r="R27" s="191">
        <f t="shared" si="6"/>
        <v>0</v>
      </c>
      <c r="S27" s="191">
        <f t="shared" ref="S27:S32" si="18">IF(F27=0, 0, IF(F27&lt;=50000, (6*R27)))</f>
        <v>0</v>
      </c>
      <c r="T27" s="191">
        <f t="shared" si="15"/>
        <v>0</v>
      </c>
      <c r="U27" s="191">
        <f t="shared" si="16"/>
        <v>0</v>
      </c>
      <c r="V27" s="191">
        <f t="shared" si="17"/>
        <v>0</v>
      </c>
    </row>
    <row r="28" spans="1:22" x14ac:dyDescent="0.5">
      <c r="A28" s="255"/>
      <c r="B28" s="15"/>
      <c r="C28" s="11" t="s">
        <v>79</v>
      </c>
      <c r="D28" s="120"/>
      <c r="E28" s="120"/>
      <c r="F28" s="54"/>
      <c r="G28" s="8"/>
      <c r="H28" s="8"/>
      <c r="I28" s="110"/>
      <c r="J28" s="412">
        <f t="shared" si="0"/>
        <v>0</v>
      </c>
      <c r="K28" s="189"/>
      <c r="M28" s="191">
        <f t="shared" ref="M28:M36" si="19">IF(F28=0,0, (F28-50000)/10000)</f>
        <v>0</v>
      </c>
      <c r="N28" s="191">
        <f t="shared" si="11"/>
        <v>0</v>
      </c>
      <c r="O28" s="191">
        <f t="shared" si="12"/>
        <v>0</v>
      </c>
      <c r="P28" s="191">
        <f t="shared" si="13"/>
        <v>1.5</v>
      </c>
      <c r="Q28" s="191">
        <f t="shared" si="14"/>
        <v>0</v>
      </c>
      <c r="R28" s="191">
        <f t="shared" si="6"/>
        <v>0</v>
      </c>
      <c r="S28" s="191">
        <f t="shared" si="18"/>
        <v>0</v>
      </c>
      <c r="T28" s="191">
        <f t="shared" si="15"/>
        <v>0</v>
      </c>
      <c r="U28" s="191">
        <f t="shared" si="16"/>
        <v>0</v>
      </c>
      <c r="V28" s="191">
        <f t="shared" si="17"/>
        <v>0</v>
      </c>
    </row>
    <row r="29" spans="1:22" x14ac:dyDescent="0.5">
      <c r="A29" s="255"/>
      <c r="B29" s="8"/>
      <c r="C29" s="11" t="s">
        <v>79</v>
      </c>
      <c r="D29" s="4"/>
      <c r="E29" s="4"/>
      <c r="F29" s="54"/>
      <c r="G29" s="8"/>
      <c r="H29" s="8"/>
      <c r="I29" s="376"/>
      <c r="J29" s="412">
        <f t="shared" si="0"/>
        <v>0</v>
      </c>
      <c r="K29" s="189"/>
      <c r="M29" s="191">
        <f t="shared" si="19"/>
        <v>0</v>
      </c>
      <c r="N29" s="191">
        <f t="shared" si="11"/>
        <v>0</v>
      </c>
      <c r="O29" s="191">
        <f t="shared" si="12"/>
        <v>0</v>
      </c>
      <c r="P29" s="191">
        <f t="shared" si="13"/>
        <v>1.5</v>
      </c>
      <c r="Q29" s="191">
        <f t="shared" si="14"/>
        <v>0</v>
      </c>
      <c r="R29" s="191">
        <f t="shared" si="6"/>
        <v>0</v>
      </c>
      <c r="S29" s="191">
        <f t="shared" si="18"/>
        <v>0</v>
      </c>
      <c r="T29" s="191">
        <f t="shared" si="15"/>
        <v>0</v>
      </c>
      <c r="U29" s="191">
        <f t="shared" si="16"/>
        <v>0</v>
      </c>
      <c r="V29" s="191">
        <f t="shared" si="17"/>
        <v>0</v>
      </c>
    </row>
    <row r="30" spans="1:22" x14ac:dyDescent="0.5">
      <c r="A30" s="255" t="s">
        <v>13</v>
      </c>
      <c r="B30" s="8"/>
      <c r="C30" s="11" t="s">
        <v>79</v>
      </c>
      <c r="D30" s="4"/>
      <c r="E30" s="4"/>
      <c r="F30" s="54"/>
      <c r="G30" s="8"/>
      <c r="H30" s="8"/>
      <c r="I30" s="376"/>
      <c r="J30" s="412">
        <f t="shared" si="0"/>
        <v>0</v>
      </c>
      <c r="K30" s="189"/>
      <c r="M30" s="191">
        <f t="shared" si="19"/>
        <v>0</v>
      </c>
      <c r="N30" s="191">
        <f t="shared" si="11"/>
        <v>0</v>
      </c>
      <c r="O30" s="191">
        <f t="shared" si="12"/>
        <v>0</v>
      </c>
      <c r="P30" s="191">
        <f t="shared" si="13"/>
        <v>1.5</v>
      </c>
      <c r="Q30" s="191">
        <f t="shared" si="14"/>
        <v>0</v>
      </c>
      <c r="R30" s="191">
        <f t="shared" si="6"/>
        <v>0</v>
      </c>
      <c r="S30" s="191">
        <f t="shared" si="18"/>
        <v>0</v>
      </c>
      <c r="T30" s="191">
        <f t="shared" si="15"/>
        <v>0</v>
      </c>
      <c r="U30" s="191">
        <f t="shared" si="16"/>
        <v>0</v>
      </c>
      <c r="V30" s="191">
        <f t="shared" si="17"/>
        <v>0</v>
      </c>
    </row>
    <row r="31" spans="1:22" x14ac:dyDescent="0.5">
      <c r="A31" s="255"/>
      <c r="B31" s="8"/>
      <c r="C31" s="11" t="s">
        <v>79</v>
      </c>
      <c r="D31" s="4"/>
      <c r="E31" s="4"/>
      <c r="F31" s="54"/>
      <c r="G31" s="8"/>
      <c r="H31" s="8"/>
      <c r="I31" s="376"/>
      <c r="J31" s="412">
        <f t="shared" si="0"/>
        <v>0</v>
      </c>
      <c r="K31" s="189"/>
      <c r="M31" s="191">
        <f t="shared" si="19"/>
        <v>0</v>
      </c>
      <c r="N31" s="191">
        <f t="shared" si="11"/>
        <v>0</v>
      </c>
      <c r="O31" s="191">
        <f t="shared" si="12"/>
        <v>0</v>
      </c>
      <c r="P31" s="191">
        <f t="shared" si="13"/>
        <v>1.5</v>
      </c>
      <c r="Q31" s="191">
        <f t="shared" si="14"/>
        <v>0</v>
      </c>
      <c r="R31" s="191">
        <f t="shared" si="6"/>
        <v>0</v>
      </c>
      <c r="S31" s="191">
        <f t="shared" si="18"/>
        <v>0</v>
      </c>
      <c r="T31" s="191">
        <f t="shared" si="15"/>
        <v>0</v>
      </c>
      <c r="U31" s="191">
        <f t="shared" si="16"/>
        <v>0</v>
      </c>
      <c r="V31" s="191">
        <f t="shared" si="17"/>
        <v>0</v>
      </c>
    </row>
    <row r="32" spans="1:22" x14ac:dyDescent="0.5">
      <c r="A32" s="255"/>
      <c r="B32" s="8"/>
      <c r="C32" s="11" t="s">
        <v>79</v>
      </c>
      <c r="D32" s="4"/>
      <c r="E32" s="4"/>
      <c r="F32" s="54"/>
      <c r="G32" s="8"/>
      <c r="H32" s="8"/>
      <c r="I32" s="376"/>
      <c r="J32" s="412">
        <f t="shared" si="0"/>
        <v>0</v>
      </c>
      <c r="K32" s="189"/>
      <c r="M32" s="191">
        <f t="shared" ref="M32" si="20">IF(F32=0,0, (F32-50000)/10000)</f>
        <v>0</v>
      </c>
      <c r="N32" s="191">
        <f t="shared" ref="N32" si="21">ROUNDDOWN(M32,1)</f>
        <v>0</v>
      </c>
      <c r="O32" s="191">
        <f t="shared" ref="O32" si="22">N32*0.1</f>
        <v>0</v>
      </c>
      <c r="P32" s="191">
        <f>IF(C32="ทุนภายใน",1, IF(C32="ทุนภายนอก", 1.5, IF(C32="ทุนต่างประเทศ", 2, 0)))</f>
        <v>1.5</v>
      </c>
      <c r="Q32" s="191">
        <f t="shared" ref="Q32" si="23">IF(H32="โครงการเดี่ยว", 1, IF(H32="โครงการชุด", 1.5, 0))</f>
        <v>0</v>
      </c>
      <c r="R32" s="191">
        <f t="shared" si="6"/>
        <v>0</v>
      </c>
      <c r="S32" s="191">
        <f t="shared" si="18"/>
        <v>0</v>
      </c>
      <c r="T32" s="191">
        <f t="shared" ref="T32" si="24">IF(F32=0, 0, IF(F32&gt;50000, (O32+6)))</f>
        <v>0</v>
      </c>
      <c r="U32" s="191">
        <f t="shared" ref="U32" si="25">T32*R32</f>
        <v>0</v>
      </c>
      <c r="V32" s="191">
        <f t="shared" ref="V32" si="26">ROUNDUP(U32,2)</f>
        <v>0</v>
      </c>
    </row>
    <row r="33" spans="1:22" x14ac:dyDescent="0.5">
      <c r="A33" s="254" t="s">
        <v>312</v>
      </c>
      <c r="B33" s="8"/>
      <c r="C33" s="4" t="s">
        <v>311</v>
      </c>
      <c r="D33" s="4"/>
      <c r="E33" s="4"/>
      <c r="F33" s="5"/>
      <c r="G33" s="8"/>
      <c r="H33" s="8"/>
      <c r="I33" s="376"/>
      <c r="J33" s="398"/>
      <c r="K33" s="189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x14ac:dyDescent="0.5">
      <c r="A34" s="255" t="s">
        <v>12</v>
      </c>
      <c r="B34" s="8"/>
      <c r="C34" s="4" t="s">
        <v>311</v>
      </c>
      <c r="D34" s="4"/>
      <c r="E34" s="4"/>
      <c r="F34" s="54"/>
      <c r="G34" s="8"/>
      <c r="H34" s="8"/>
      <c r="I34" s="376"/>
      <c r="J34" s="412">
        <f t="shared" si="0"/>
        <v>0</v>
      </c>
      <c r="K34" s="189"/>
      <c r="M34" s="191">
        <f>IF(F34=0,0, (F34-50000)/10000)</f>
        <v>0</v>
      </c>
      <c r="N34" s="191">
        <f t="shared" si="11"/>
        <v>0</v>
      </c>
      <c r="O34" s="191">
        <f t="shared" si="12"/>
        <v>0</v>
      </c>
      <c r="P34" s="191">
        <f t="shared" si="13"/>
        <v>2</v>
      </c>
      <c r="Q34" s="191">
        <f t="shared" si="14"/>
        <v>0</v>
      </c>
      <c r="R34" s="191">
        <f t="shared" si="6"/>
        <v>0</v>
      </c>
      <c r="S34" s="191">
        <f>IF(F34=0, 0, IF(F34&lt;=50000, (6*R34)))</f>
        <v>0</v>
      </c>
      <c r="T34" s="191">
        <f t="shared" si="15"/>
        <v>0</v>
      </c>
      <c r="U34" s="191">
        <f t="shared" si="16"/>
        <v>0</v>
      </c>
      <c r="V34" s="191">
        <f t="shared" si="17"/>
        <v>0</v>
      </c>
    </row>
    <row r="35" spans="1:22" x14ac:dyDescent="0.5">
      <c r="A35" s="255"/>
      <c r="B35" s="8"/>
      <c r="C35" s="4" t="s">
        <v>311</v>
      </c>
      <c r="D35" s="59"/>
      <c r="E35" s="59"/>
      <c r="F35" s="64"/>
      <c r="G35" s="8"/>
      <c r="H35" s="15"/>
      <c r="I35" s="408"/>
      <c r="J35" s="412">
        <f t="shared" si="0"/>
        <v>0</v>
      </c>
      <c r="K35" s="189"/>
      <c r="M35" s="191">
        <f t="shared" si="19"/>
        <v>0</v>
      </c>
      <c r="N35" s="191">
        <f t="shared" si="11"/>
        <v>0</v>
      </c>
      <c r="O35" s="191">
        <f t="shared" si="12"/>
        <v>0</v>
      </c>
      <c r="P35" s="191">
        <f t="shared" si="13"/>
        <v>2</v>
      </c>
      <c r="Q35" s="191">
        <f t="shared" si="14"/>
        <v>0</v>
      </c>
      <c r="R35" s="191">
        <f t="shared" si="6"/>
        <v>0</v>
      </c>
      <c r="S35" s="191">
        <f t="shared" ref="S35:S37" si="27">IF(F35=0, 0, IF(F35&lt;=50000, (6*R35)))</f>
        <v>0</v>
      </c>
      <c r="T35" s="191">
        <f t="shared" si="15"/>
        <v>0</v>
      </c>
      <c r="U35" s="191">
        <f t="shared" si="16"/>
        <v>0</v>
      </c>
      <c r="V35" s="191">
        <f t="shared" si="17"/>
        <v>0</v>
      </c>
    </row>
    <row r="36" spans="1:22" x14ac:dyDescent="0.5">
      <c r="A36" s="255" t="s">
        <v>13</v>
      </c>
      <c r="B36" s="8"/>
      <c r="C36" s="4" t="s">
        <v>311</v>
      </c>
      <c r="D36" s="4"/>
      <c r="E36" s="4"/>
      <c r="F36" s="54"/>
      <c r="G36" s="8"/>
      <c r="H36" s="8"/>
      <c r="I36" s="376"/>
      <c r="J36" s="412">
        <f t="shared" si="0"/>
        <v>0</v>
      </c>
      <c r="K36" s="189"/>
      <c r="M36" s="191">
        <f t="shared" si="19"/>
        <v>0</v>
      </c>
      <c r="N36" s="191">
        <f t="shared" si="11"/>
        <v>0</v>
      </c>
      <c r="O36" s="191">
        <f t="shared" si="12"/>
        <v>0</v>
      </c>
      <c r="P36" s="191">
        <f t="shared" si="13"/>
        <v>2</v>
      </c>
      <c r="Q36" s="191">
        <f t="shared" si="14"/>
        <v>0</v>
      </c>
      <c r="R36" s="191">
        <f t="shared" si="6"/>
        <v>0</v>
      </c>
      <c r="S36" s="191">
        <f t="shared" si="27"/>
        <v>0</v>
      </c>
      <c r="T36" s="191">
        <f t="shared" si="15"/>
        <v>0</v>
      </c>
      <c r="U36" s="191">
        <f t="shared" si="16"/>
        <v>0</v>
      </c>
      <c r="V36" s="191">
        <f t="shared" si="17"/>
        <v>0</v>
      </c>
    </row>
    <row r="37" spans="1:22" x14ac:dyDescent="0.5">
      <c r="A37" s="217"/>
      <c r="B37" s="15"/>
      <c r="C37" s="4" t="s">
        <v>311</v>
      </c>
      <c r="D37" s="120"/>
      <c r="E37" s="120"/>
      <c r="F37" s="54"/>
      <c r="G37" s="8"/>
      <c r="H37" s="15"/>
      <c r="I37" s="110"/>
      <c r="J37" s="412">
        <f t="shared" si="0"/>
        <v>0</v>
      </c>
      <c r="K37" s="189"/>
      <c r="M37" s="191">
        <f t="shared" ref="M37" si="28">IF(F37=0,0, (F37-50000)/10000)</f>
        <v>0</v>
      </c>
      <c r="N37" s="191">
        <f t="shared" ref="N37" si="29">ROUNDDOWN(M37,1)</f>
        <v>0</v>
      </c>
      <c r="O37" s="191">
        <f t="shared" ref="O37" si="30">N37*0.1</f>
        <v>0</v>
      </c>
      <c r="P37" s="191">
        <f>IF(C37="ทุนภายใน",1, IF(C37="ทุนภายนอก", 1.5, IF(C37="ทุนต่างประเทศ", 2, 0)))</f>
        <v>2</v>
      </c>
      <c r="Q37" s="191">
        <f t="shared" ref="Q37" si="31">IF(H37="โครงการเดี่ยว", 1, IF(H37="โครงการชุด", 1.5, 0))</f>
        <v>0</v>
      </c>
      <c r="R37" s="191">
        <f t="shared" si="6"/>
        <v>0</v>
      </c>
      <c r="S37" s="191">
        <f t="shared" si="27"/>
        <v>0</v>
      </c>
      <c r="T37" s="191">
        <f t="shared" ref="T37" si="32">IF(F37=0, 0, IF(F37&gt;50000, (O37+6)))</f>
        <v>0</v>
      </c>
      <c r="U37" s="191">
        <f t="shared" ref="U37" si="33">T37*R37</f>
        <v>0</v>
      </c>
      <c r="V37" s="191">
        <f t="shared" ref="V37" si="34">ROUNDUP(U37,2)</f>
        <v>0</v>
      </c>
    </row>
    <row r="38" spans="1:22" x14ac:dyDescent="0.5">
      <c r="A38" s="254" t="s">
        <v>709</v>
      </c>
      <c r="B38" s="52"/>
      <c r="C38" s="8"/>
      <c r="D38" s="8"/>
      <c r="E38" s="8"/>
      <c r="F38" s="9"/>
      <c r="G38" s="8"/>
      <c r="H38" s="8"/>
      <c r="I38" s="376"/>
      <c r="J38" s="398"/>
      <c r="K38" s="437" t="s">
        <v>11</v>
      </c>
    </row>
    <row r="39" spans="1:22" x14ac:dyDescent="0.5">
      <c r="A39" s="52"/>
      <c r="B39" s="52"/>
      <c r="C39" s="8"/>
      <c r="D39" s="8"/>
      <c r="E39" s="8"/>
      <c r="F39" s="9"/>
      <c r="G39" s="8"/>
      <c r="H39" s="8"/>
      <c r="I39" s="376"/>
      <c r="J39" s="398"/>
      <c r="K39" s="437" t="s">
        <v>710</v>
      </c>
    </row>
    <row r="40" spans="1:22" x14ac:dyDescent="0.5">
      <c r="A40" s="436"/>
      <c r="B40" s="436"/>
      <c r="C40" s="434"/>
      <c r="D40" s="8"/>
      <c r="E40" s="8"/>
      <c r="F40" s="9"/>
      <c r="G40" s="8"/>
      <c r="H40" s="8"/>
      <c r="I40" s="376"/>
      <c r="J40" s="398"/>
      <c r="K40" s="437" t="s">
        <v>711</v>
      </c>
    </row>
    <row r="41" spans="1:22" x14ac:dyDescent="0.5">
      <c r="A41" s="257" t="s">
        <v>313</v>
      </c>
      <c r="B41" s="65"/>
      <c r="C41" s="65"/>
      <c r="D41" s="66"/>
      <c r="E41" s="66"/>
      <c r="F41" s="67"/>
      <c r="G41" s="65"/>
      <c r="H41" s="65"/>
      <c r="I41" s="65"/>
      <c r="J41" s="413"/>
      <c r="K41" s="192"/>
    </row>
    <row r="42" spans="1:22" x14ac:dyDescent="0.5">
      <c r="A42" s="258" t="s">
        <v>511</v>
      </c>
      <c r="B42" s="8"/>
      <c r="C42" s="53"/>
      <c r="D42" s="53"/>
      <c r="E42" s="312"/>
      <c r="F42" s="5"/>
      <c r="G42" s="8"/>
      <c r="H42" s="8"/>
      <c r="I42" s="376"/>
      <c r="J42" s="398"/>
      <c r="K42" s="189" t="s">
        <v>10</v>
      </c>
    </row>
    <row r="43" spans="1:22" x14ac:dyDescent="0.5">
      <c r="A43" s="258" t="s">
        <v>512</v>
      </c>
      <c r="B43" s="8"/>
      <c r="C43" s="4"/>
      <c r="D43" s="4"/>
      <c r="E43" s="4"/>
      <c r="F43" s="5"/>
      <c r="G43" s="8"/>
      <c r="H43" s="8"/>
      <c r="I43" s="376"/>
      <c r="J43" s="398"/>
      <c r="K43" s="189" t="s">
        <v>690</v>
      </c>
    </row>
    <row r="44" spans="1:22" x14ac:dyDescent="0.5">
      <c r="A44" s="258"/>
      <c r="B44" s="8"/>
      <c r="C44" s="4"/>
      <c r="D44" s="4"/>
      <c r="E44" s="4"/>
      <c r="F44" s="5"/>
      <c r="G44" s="8"/>
      <c r="H44" s="8"/>
      <c r="I44" s="376"/>
      <c r="J44" s="398"/>
      <c r="K44" s="189" t="s">
        <v>691</v>
      </c>
    </row>
    <row r="45" spans="1:22" x14ac:dyDescent="0.5">
      <c r="A45" s="258"/>
      <c r="B45" s="8"/>
      <c r="C45" s="4"/>
      <c r="D45" s="4"/>
      <c r="E45" s="4"/>
      <c r="F45" s="5"/>
      <c r="G45" s="8"/>
      <c r="H45" s="8"/>
      <c r="I45" s="376"/>
      <c r="J45" s="398"/>
      <c r="K45" s="189"/>
    </row>
    <row r="46" spans="1:22" x14ac:dyDescent="0.5">
      <c r="A46" s="258"/>
      <c r="B46" s="8"/>
      <c r="C46" s="4"/>
      <c r="D46" s="4"/>
      <c r="E46" s="4"/>
      <c r="F46" s="5"/>
      <c r="G46" s="8"/>
      <c r="H46" s="8"/>
      <c r="I46" s="376"/>
      <c r="J46" s="398"/>
      <c r="K46" s="189"/>
    </row>
    <row r="47" spans="1:22" x14ac:dyDescent="0.5">
      <c r="A47" s="258"/>
      <c r="B47" s="8"/>
      <c r="C47" s="4"/>
      <c r="D47" s="4"/>
      <c r="E47" s="4"/>
      <c r="F47" s="5"/>
      <c r="G47" s="8"/>
      <c r="H47" s="8"/>
      <c r="I47" s="376"/>
      <c r="J47" s="398"/>
      <c r="K47" s="189"/>
    </row>
    <row r="48" spans="1:22" x14ac:dyDescent="0.5">
      <c r="A48" s="258" t="s">
        <v>513</v>
      </c>
      <c r="B48" s="8"/>
      <c r="C48" s="4"/>
      <c r="D48" s="4"/>
      <c r="E48" s="4"/>
      <c r="F48" s="5"/>
      <c r="G48" s="8"/>
      <c r="H48" s="8"/>
      <c r="I48" s="376"/>
      <c r="J48" s="398"/>
      <c r="K48" s="189" t="s">
        <v>11</v>
      </c>
    </row>
    <row r="49" spans="1:13" x14ac:dyDescent="0.5">
      <c r="A49" s="258" t="s">
        <v>514</v>
      </c>
      <c r="B49" s="8"/>
      <c r="C49" s="4"/>
      <c r="D49" s="4"/>
      <c r="E49" s="4"/>
      <c r="F49" s="5"/>
      <c r="G49" s="8"/>
      <c r="H49" s="8"/>
      <c r="I49" s="376"/>
      <c r="J49" s="398"/>
      <c r="K49" s="189" t="s">
        <v>692</v>
      </c>
    </row>
    <row r="50" spans="1:13" x14ac:dyDescent="0.5">
      <c r="A50" s="217" t="s">
        <v>515</v>
      </c>
      <c r="B50" s="8"/>
      <c r="C50" s="4"/>
      <c r="D50" s="4"/>
      <c r="E50" s="4"/>
      <c r="F50" s="5"/>
      <c r="G50" s="8"/>
      <c r="H50" s="8"/>
      <c r="I50" s="376"/>
      <c r="J50" s="398"/>
      <c r="K50" s="189" t="s">
        <v>693</v>
      </c>
      <c r="M50" s="391">
        <f>SUM(J5:J52)</f>
        <v>0</v>
      </c>
    </row>
    <row r="51" spans="1:13" s="195" customFormat="1" x14ac:dyDescent="0.5">
      <c r="A51" s="217"/>
      <c r="B51" s="8"/>
      <c r="C51" s="4"/>
      <c r="D51" s="4"/>
      <c r="E51" s="4"/>
      <c r="F51" s="5"/>
      <c r="G51" s="8"/>
      <c r="H51" s="8"/>
      <c r="I51" s="376"/>
      <c r="J51" s="398"/>
      <c r="K51" s="189" t="s">
        <v>694</v>
      </c>
      <c r="M51" s="373"/>
    </row>
    <row r="52" spans="1:13" s="195" customFormat="1" x14ac:dyDescent="0.5">
      <c r="A52" s="258"/>
      <c r="B52" s="52"/>
      <c r="C52" s="8"/>
      <c r="D52" s="8"/>
      <c r="E52" s="8"/>
      <c r="F52" s="9"/>
      <c r="G52" s="8"/>
      <c r="H52" s="8"/>
      <c r="I52" s="376"/>
      <c r="J52" s="398"/>
      <c r="K52" s="189"/>
      <c r="M52" s="373"/>
    </row>
    <row r="53" spans="1:13" x14ac:dyDescent="0.5">
      <c r="A53" s="259" t="s">
        <v>27</v>
      </c>
      <c r="B53" s="4"/>
      <c r="C53" s="4"/>
      <c r="D53" s="8"/>
      <c r="E53" s="8"/>
      <c r="F53" s="9"/>
      <c r="G53" s="8"/>
      <c r="H53" s="8"/>
      <c r="I53" s="8"/>
      <c r="J53" s="376"/>
      <c r="K53" s="189"/>
    </row>
    <row r="54" spans="1:13" x14ac:dyDescent="0.5">
      <c r="A54" s="259" t="s">
        <v>516</v>
      </c>
      <c r="B54" s="8"/>
      <c r="C54" s="4"/>
      <c r="D54" s="4"/>
      <c r="E54" s="4"/>
      <c r="F54" s="5"/>
      <c r="G54" s="8"/>
      <c r="H54" s="8"/>
      <c r="I54" s="8"/>
      <c r="J54" s="376"/>
      <c r="K54" s="189"/>
    </row>
    <row r="55" spans="1:13" x14ac:dyDescent="0.5">
      <c r="A55" s="259" t="s">
        <v>536</v>
      </c>
      <c r="B55" s="8"/>
      <c r="C55" s="4"/>
      <c r="D55" s="4"/>
      <c r="E55" s="4"/>
      <c r="F55" s="5"/>
      <c r="G55" s="8"/>
      <c r="H55" s="8"/>
      <c r="I55" s="8"/>
      <c r="J55" s="376"/>
      <c r="K55" s="189"/>
    </row>
    <row r="56" spans="1:13" x14ac:dyDescent="0.5">
      <c r="A56" s="217" t="s">
        <v>73</v>
      </c>
      <c r="B56" s="309"/>
      <c r="C56" s="4"/>
      <c r="D56" s="4"/>
      <c r="E56" s="4"/>
      <c r="F56" s="5"/>
      <c r="G56" s="8"/>
      <c r="H56" s="8"/>
      <c r="I56" s="8"/>
      <c r="J56" s="376"/>
      <c r="K56" s="189" t="s">
        <v>14</v>
      </c>
    </row>
    <row r="57" spans="1:13" x14ac:dyDescent="0.5">
      <c r="A57" s="217" t="s">
        <v>517</v>
      </c>
      <c r="B57" s="8"/>
      <c r="C57" s="4"/>
      <c r="D57" s="4"/>
      <c r="E57" s="4"/>
      <c r="F57" s="5"/>
      <c r="G57" s="8"/>
      <c r="H57" s="8"/>
      <c r="I57" s="8"/>
      <c r="J57" s="376"/>
      <c r="K57" s="189"/>
    </row>
    <row r="58" spans="1:13" x14ac:dyDescent="0.5">
      <c r="A58" s="217" t="s">
        <v>518</v>
      </c>
      <c r="B58" s="8"/>
      <c r="C58" s="4"/>
      <c r="D58" s="4"/>
      <c r="E58" s="4"/>
      <c r="F58" s="5"/>
      <c r="G58" s="8"/>
      <c r="H58" s="8"/>
      <c r="I58" s="8"/>
      <c r="J58" s="376"/>
      <c r="K58" s="189"/>
    </row>
    <row r="59" spans="1:13" x14ac:dyDescent="0.5">
      <c r="A59" s="217" t="s">
        <v>74</v>
      </c>
      <c r="B59" s="8"/>
      <c r="C59" s="4"/>
      <c r="D59" s="4"/>
      <c r="E59" s="4"/>
      <c r="F59" s="5"/>
      <c r="G59" s="8"/>
      <c r="H59" s="8"/>
      <c r="I59" s="8"/>
      <c r="J59" s="376"/>
      <c r="K59" s="189" t="s">
        <v>15</v>
      </c>
    </row>
    <row r="60" spans="1:13" x14ac:dyDescent="0.5">
      <c r="A60" s="260" t="s">
        <v>75</v>
      </c>
      <c r="B60" s="8"/>
      <c r="C60" s="4"/>
      <c r="D60" s="4"/>
      <c r="E60" s="4"/>
      <c r="F60" s="5"/>
      <c r="G60" s="8"/>
      <c r="H60" s="8"/>
      <c r="I60" s="8"/>
      <c r="J60" s="376"/>
      <c r="K60" s="189" t="s">
        <v>14</v>
      </c>
    </row>
    <row r="61" spans="1:13" x14ac:dyDescent="0.5">
      <c r="A61" s="260"/>
      <c r="B61" s="8"/>
      <c r="C61" s="4"/>
      <c r="D61" s="4"/>
      <c r="E61" s="4"/>
      <c r="F61" s="5"/>
      <c r="G61" s="8"/>
      <c r="H61" s="8"/>
      <c r="I61" s="8"/>
      <c r="J61" s="376"/>
      <c r="K61" s="189"/>
    </row>
    <row r="62" spans="1:13" x14ac:dyDescent="0.5">
      <c r="A62" s="260"/>
      <c r="B62" s="8"/>
      <c r="C62" s="4"/>
      <c r="D62" s="4"/>
      <c r="E62" s="4"/>
      <c r="F62" s="5"/>
      <c r="G62" s="8"/>
      <c r="H62" s="8"/>
      <c r="I62" s="8"/>
      <c r="J62" s="376"/>
      <c r="K62" s="189"/>
    </row>
    <row r="63" spans="1:13" x14ac:dyDescent="0.5">
      <c r="A63" s="217" t="s">
        <v>519</v>
      </c>
      <c r="B63" s="8"/>
      <c r="C63" s="4"/>
      <c r="D63" s="4"/>
      <c r="E63" s="4"/>
      <c r="F63" s="5"/>
      <c r="G63" s="8"/>
      <c r="H63" s="8"/>
      <c r="I63" s="8"/>
      <c r="J63" s="376"/>
      <c r="K63" s="189"/>
    </row>
    <row r="64" spans="1:13" x14ac:dyDescent="0.5">
      <c r="A64" s="217" t="s">
        <v>520</v>
      </c>
      <c r="B64" s="8"/>
      <c r="C64" s="4"/>
      <c r="D64" s="4"/>
      <c r="E64" s="4"/>
      <c r="F64" s="5"/>
      <c r="G64" s="8"/>
      <c r="H64" s="8"/>
      <c r="I64" s="8"/>
      <c r="J64" s="376"/>
      <c r="K64" s="189"/>
    </row>
    <row r="65" spans="1:13" x14ac:dyDescent="0.5">
      <c r="A65" s="217" t="s">
        <v>74</v>
      </c>
      <c r="B65" s="8"/>
      <c r="C65" s="4"/>
      <c r="D65" s="4"/>
      <c r="E65" s="4"/>
      <c r="F65" s="5"/>
      <c r="G65" s="8"/>
      <c r="H65" s="8"/>
      <c r="I65" s="8"/>
      <c r="J65" s="376"/>
      <c r="K65" s="189" t="s">
        <v>16</v>
      </c>
    </row>
    <row r="66" spans="1:13" x14ac:dyDescent="0.5">
      <c r="A66" s="260" t="s">
        <v>75</v>
      </c>
      <c r="B66" s="8"/>
      <c r="C66" s="4"/>
      <c r="D66" s="4"/>
      <c r="E66" s="4"/>
      <c r="F66" s="5"/>
      <c r="G66" s="8"/>
      <c r="H66" s="8"/>
      <c r="I66" s="8"/>
      <c r="J66" s="376"/>
      <c r="K66" s="189" t="s">
        <v>17</v>
      </c>
    </row>
    <row r="67" spans="1:13" x14ac:dyDescent="0.5">
      <c r="A67" s="260"/>
      <c r="B67" s="8"/>
      <c r="C67" s="4"/>
      <c r="D67" s="4"/>
      <c r="E67" s="4"/>
      <c r="F67" s="5"/>
      <c r="G67" s="8"/>
      <c r="H67" s="8"/>
      <c r="I67" s="8"/>
      <c r="J67" s="376"/>
      <c r="K67" s="189"/>
    </row>
    <row r="68" spans="1:13" x14ac:dyDescent="0.5">
      <c r="A68" s="260"/>
      <c r="B68" s="8"/>
      <c r="C68" s="4"/>
      <c r="D68" s="4"/>
      <c r="E68" s="4"/>
      <c r="F68" s="5"/>
      <c r="G68" s="8"/>
      <c r="H68" s="8"/>
      <c r="I68" s="8"/>
      <c r="J68" s="376"/>
      <c r="K68" s="189"/>
    </row>
    <row r="69" spans="1:13" x14ac:dyDescent="0.5">
      <c r="A69" s="217" t="s">
        <v>521</v>
      </c>
      <c r="B69" s="8"/>
      <c r="C69" s="4"/>
      <c r="D69" s="4"/>
      <c r="E69" s="4"/>
      <c r="F69" s="5"/>
      <c r="G69" s="8"/>
      <c r="H69" s="8"/>
      <c r="I69" s="8"/>
      <c r="J69" s="376"/>
      <c r="K69" s="189"/>
    </row>
    <row r="70" spans="1:13" x14ac:dyDescent="0.5">
      <c r="A70" s="217" t="s">
        <v>522</v>
      </c>
      <c r="B70" s="8"/>
      <c r="C70" s="4"/>
      <c r="D70" s="4"/>
      <c r="E70" s="4"/>
      <c r="F70" s="5"/>
      <c r="G70" s="8"/>
      <c r="H70" s="8"/>
      <c r="I70" s="8"/>
      <c r="J70" s="376"/>
      <c r="K70" s="189"/>
    </row>
    <row r="71" spans="1:13" x14ac:dyDescent="0.5">
      <c r="A71" s="217" t="s">
        <v>651</v>
      </c>
      <c r="B71" s="8"/>
      <c r="C71" s="4"/>
      <c r="D71" s="4"/>
      <c r="E71" s="4"/>
      <c r="F71" s="5"/>
      <c r="G71" s="8"/>
      <c r="H71" s="8"/>
      <c r="I71" s="8"/>
      <c r="J71" s="376"/>
      <c r="K71" s="189"/>
    </row>
    <row r="72" spans="1:13" x14ac:dyDescent="0.5">
      <c r="A72" s="217" t="s">
        <v>523</v>
      </c>
      <c r="B72" s="8"/>
      <c r="C72" s="4"/>
      <c r="D72" s="4"/>
      <c r="E72" s="4"/>
      <c r="F72" s="5"/>
      <c r="G72" s="8"/>
      <c r="H72" s="8"/>
      <c r="I72" s="8"/>
      <c r="J72" s="376"/>
      <c r="K72" s="189"/>
    </row>
    <row r="73" spans="1:13" x14ac:dyDescent="0.5">
      <c r="A73" s="217" t="s">
        <v>74</v>
      </c>
      <c r="B73" s="8"/>
      <c r="C73" s="4"/>
      <c r="D73" s="4"/>
      <c r="E73" s="4"/>
      <c r="F73" s="5"/>
      <c r="G73" s="8"/>
      <c r="H73" s="8"/>
      <c r="I73" s="8"/>
      <c r="J73" s="376"/>
      <c r="K73" s="189" t="s">
        <v>18</v>
      </c>
    </row>
    <row r="74" spans="1:13" x14ac:dyDescent="0.5">
      <c r="A74" s="260" t="s">
        <v>75</v>
      </c>
      <c r="B74" s="8"/>
      <c r="C74" s="4"/>
      <c r="D74" s="4"/>
      <c r="E74" s="4"/>
      <c r="F74" s="5"/>
      <c r="G74" s="8"/>
      <c r="H74" s="8"/>
      <c r="I74" s="8"/>
      <c r="J74" s="376"/>
      <c r="K74" s="189" t="s">
        <v>19</v>
      </c>
    </row>
    <row r="75" spans="1:13" x14ac:dyDescent="0.5">
      <c r="A75" s="260"/>
      <c r="B75" s="8"/>
      <c r="C75" s="4"/>
      <c r="D75" s="4"/>
      <c r="E75" s="4"/>
      <c r="F75" s="5"/>
      <c r="G75" s="8"/>
      <c r="H75" s="8"/>
      <c r="I75" s="34"/>
      <c r="J75" s="377"/>
      <c r="K75" s="194"/>
      <c r="M75" s="373">
        <f>SUM(J53:J75)/26</f>
        <v>0</v>
      </c>
    </row>
    <row r="76" spans="1:13" x14ac:dyDescent="0.5">
      <c r="A76" s="219" t="s">
        <v>1</v>
      </c>
      <c r="B76" s="230"/>
      <c r="C76" s="230"/>
      <c r="D76" s="230"/>
      <c r="E76" s="230"/>
      <c r="F76" s="230"/>
      <c r="G76" s="230"/>
      <c r="H76" s="230"/>
      <c r="I76" s="230"/>
      <c r="J76" s="378">
        <f>M50+M75</f>
        <v>0</v>
      </c>
      <c r="K76" s="276"/>
    </row>
    <row r="77" spans="1:13" x14ac:dyDescent="0.5">
      <c r="A77" s="231"/>
      <c r="B77" s="228"/>
      <c r="C77" s="228"/>
      <c r="D77" s="228"/>
      <c r="E77" s="228"/>
      <c r="F77" s="228"/>
      <c r="G77" s="228"/>
      <c r="H77" s="228"/>
      <c r="I77" s="228"/>
      <c r="J77" s="277"/>
      <c r="K77" s="277"/>
    </row>
    <row r="78" spans="1:13" x14ac:dyDescent="0.5">
      <c r="A78" s="261" t="s">
        <v>678</v>
      </c>
      <c r="B78" s="270" t="s">
        <v>543</v>
      </c>
      <c r="C78" s="271"/>
      <c r="D78" s="271"/>
      <c r="E78" s="271"/>
      <c r="F78" s="210"/>
      <c r="G78" s="210"/>
      <c r="H78" s="210"/>
      <c r="I78" s="161"/>
      <c r="J78" s="161"/>
      <c r="K78" s="161"/>
    </row>
    <row r="79" spans="1:13" x14ac:dyDescent="0.5">
      <c r="A79" s="261"/>
      <c r="B79" s="272" t="s">
        <v>544</v>
      </c>
      <c r="C79" s="271"/>
      <c r="D79" s="271"/>
      <c r="E79" s="271"/>
      <c r="F79" s="210"/>
      <c r="G79" s="210"/>
      <c r="H79" s="210"/>
      <c r="I79" s="161"/>
      <c r="J79" s="161"/>
      <c r="K79" s="161"/>
    </row>
    <row r="80" spans="1:13" x14ac:dyDescent="0.5">
      <c r="A80" s="262"/>
      <c r="B80" s="272" t="s">
        <v>658</v>
      </c>
      <c r="C80" s="271"/>
      <c r="D80" s="271"/>
      <c r="E80" s="271"/>
      <c r="F80" s="210"/>
      <c r="G80" s="210"/>
      <c r="H80" s="210"/>
      <c r="I80" s="161"/>
      <c r="J80" s="161"/>
      <c r="K80" s="161"/>
    </row>
    <row r="81" spans="1:12" s="118" customFormat="1" x14ac:dyDescent="0.5">
      <c r="A81" s="263"/>
      <c r="B81" s="650" t="s">
        <v>659</v>
      </c>
      <c r="C81" s="650"/>
      <c r="D81" s="650"/>
      <c r="E81" s="650"/>
      <c r="F81" s="650"/>
      <c r="G81" s="650"/>
      <c r="H81" s="650"/>
      <c r="I81" s="650"/>
      <c r="J81" s="650"/>
      <c r="K81" s="650"/>
    </row>
    <row r="82" spans="1:12" x14ac:dyDescent="0.5">
      <c r="A82" s="262"/>
      <c r="B82" s="273" t="s">
        <v>644</v>
      </c>
      <c r="C82" s="271"/>
      <c r="D82" s="271"/>
      <c r="E82" s="271"/>
      <c r="F82" s="210"/>
      <c r="G82" s="210"/>
      <c r="H82" s="210"/>
      <c r="I82" s="161"/>
      <c r="J82" s="161"/>
      <c r="K82" s="161"/>
    </row>
    <row r="83" spans="1:12" s="195" customFormat="1" x14ac:dyDescent="0.5">
      <c r="A83" s="262"/>
      <c r="B83" s="273" t="s">
        <v>688</v>
      </c>
      <c r="C83" s="271"/>
      <c r="D83" s="271"/>
      <c r="E83" s="271"/>
      <c r="F83" s="310"/>
      <c r="G83" s="310"/>
      <c r="H83" s="310"/>
      <c r="I83" s="161"/>
      <c r="J83" s="161"/>
      <c r="K83" s="161"/>
    </row>
    <row r="84" spans="1:12" s="195" customFormat="1" x14ac:dyDescent="0.5">
      <c r="A84" s="262"/>
      <c r="B84" s="273" t="s">
        <v>689</v>
      </c>
      <c r="C84" s="271"/>
      <c r="D84" s="271"/>
      <c r="E84" s="271"/>
      <c r="F84" s="310"/>
      <c r="G84" s="310"/>
      <c r="H84" s="310"/>
      <c r="I84" s="161"/>
      <c r="J84" s="161"/>
      <c r="K84" s="161"/>
    </row>
    <row r="85" spans="1:12" x14ac:dyDescent="0.5">
      <c r="A85" s="209" t="s">
        <v>71</v>
      </c>
      <c r="B85" s="210"/>
      <c r="C85" s="210"/>
      <c r="D85" s="210"/>
      <c r="E85" s="210"/>
      <c r="F85" s="210"/>
      <c r="G85" s="210"/>
      <c r="H85" s="210"/>
      <c r="I85" s="239"/>
      <c r="J85" s="239"/>
      <c r="K85" s="210"/>
      <c r="L85" s="122"/>
    </row>
    <row r="86" spans="1:12" x14ac:dyDescent="0.5">
      <c r="A86" s="239"/>
      <c r="B86" s="210"/>
      <c r="C86" s="210"/>
      <c r="D86" s="210"/>
      <c r="E86" s="210"/>
      <c r="F86" s="210"/>
      <c r="G86" s="210"/>
      <c r="H86" s="210"/>
      <c r="I86" s="239"/>
      <c r="J86" s="239"/>
      <c r="K86" s="210"/>
      <c r="L86" s="122"/>
    </row>
    <row r="87" spans="1:12" x14ac:dyDescent="0.5">
      <c r="A87" s="664" t="s">
        <v>0</v>
      </c>
      <c r="B87" s="691" t="s">
        <v>20</v>
      </c>
      <c r="C87" s="692"/>
      <c r="D87" s="693"/>
      <c r="E87" s="691" t="s">
        <v>649</v>
      </c>
      <c r="F87" s="693"/>
      <c r="G87" s="212" t="s">
        <v>3</v>
      </c>
      <c r="H87" s="274" t="s">
        <v>22</v>
      </c>
      <c r="I87" s="686" t="s">
        <v>144</v>
      </c>
      <c r="J87" s="687"/>
      <c r="K87" s="664" t="s">
        <v>8</v>
      </c>
    </row>
    <row r="88" spans="1:12" x14ac:dyDescent="0.5">
      <c r="A88" s="665"/>
      <c r="B88" s="694"/>
      <c r="C88" s="695"/>
      <c r="D88" s="696"/>
      <c r="E88" s="694" t="s">
        <v>650</v>
      </c>
      <c r="F88" s="696"/>
      <c r="G88" s="214" t="s">
        <v>4</v>
      </c>
      <c r="H88" s="275" t="s">
        <v>645</v>
      </c>
      <c r="I88" s="688"/>
      <c r="J88" s="689"/>
      <c r="K88" s="665"/>
    </row>
    <row r="89" spans="1:12" x14ac:dyDescent="0.5">
      <c r="A89" s="259" t="s">
        <v>524</v>
      </c>
      <c r="B89" s="680"/>
      <c r="C89" s="681"/>
      <c r="D89" s="682"/>
      <c r="E89" s="680"/>
      <c r="F89" s="682"/>
      <c r="G89" s="411"/>
      <c r="H89" s="4"/>
      <c r="I89" s="673"/>
      <c r="J89" s="674"/>
      <c r="K89" s="6"/>
    </row>
    <row r="90" spans="1:12" x14ac:dyDescent="0.5">
      <c r="A90" s="264" t="s">
        <v>525</v>
      </c>
      <c r="B90" s="683"/>
      <c r="C90" s="684"/>
      <c r="D90" s="685"/>
      <c r="E90" s="683"/>
      <c r="F90" s="685"/>
      <c r="G90" s="189"/>
      <c r="H90" s="8"/>
      <c r="I90" s="670"/>
      <c r="J90" s="671"/>
      <c r="K90" s="12"/>
    </row>
    <row r="91" spans="1:12" x14ac:dyDescent="0.5">
      <c r="A91" s="245" t="s">
        <v>526</v>
      </c>
      <c r="B91" s="683"/>
      <c r="C91" s="684"/>
      <c r="D91" s="685"/>
      <c r="E91" s="683"/>
      <c r="F91" s="685"/>
      <c r="G91" s="189"/>
      <c r="H91" s="8"/>
      <c r="I91" s="670"/>
      <c r="J91" s="671"/>
      <c r="K91" s="12"/>
    </row>
    <row r="92" spans="1:12" x14ac:dyDescent="0.5">
      <c r="A92" s="245" t="s">
        <v>528</v>
      </c>
      <c r="B92" s="683"/>
      <c r="C92" s="684"/>
      <c r="D92" s="685"/>
      <c r="E92" s="683"/>
      <c r="F92" s="685"/>
      <c r="G92" s="189"/>
      <c r="H92" s="8"/>
      <c r="I92" s="670"/>
      <c r="J92" s="671"/>
      <c r="K92" s="12"/>
    </row>
    <row r="93" spans="1:12" x14ac:dyDescent="0.5">
      <c r="A93" s="245" t="s">
        <v>527</v>
      </c>
      <c r="B93" s="683"/>
      <c r="C93" s="684"/>
      <c r="D93" s="685"/>
      <c r="E93" s="683"/>
      <c r="F93" s="685"/>
      <c r="G93" s="189"/>
      <c r="H93" s="8"/>
      <c r="I93" s="670"/>
      <c r="J93" s="671"/>
      <c r="K93" s="12"/>
    </row>
    <row r="94" spans="1:12" x14ac:dyDescent="0.5">
      <c r="A94" s="255" t="s">
        <v>12</v>
      </c>
      <c r="B94" s="683"/>
      <c r="C94" s="684"/>
      <c r="D94" s="685"/>
      <c r="E94" s="683"/>
      <c r="F94" s="685"/>
      <c r="G94" s="189"/>
      <c r="H94" s="8"/>
      <c r="I94" s="668">
        <v>0</v>
      </c>
      <c r="J94" s="669"/>
      <c r="K94" s="3" t="s">
        <v>29</v>
      </c>
    </row>
    <row r="95" spans="1:12" x14ac:dyDescent="0.5">
      <c r="A95" s="255" t="s">
        <v>28</v>
      </c>
      <c r="B95" s="683"/>
      <c r="C95" s="684"/>
      <c r="D95" s="685"/>
      <c r="E95" s="683"/>
      <c r="F95" s="685"/>
      <c r="G95" s="189"/>
      <c r="H95" s="8"/>
      <c r="I95" s="668">
        <v>0</v>
      </c>
      <c r="J95" s="669"/>
      <c r="K95" s="3" t="s">
        <v>30</v>
      </c>
    </row>
    <row r="96" spans="1:12" x14ac:dyDescent="0.5">
      <c r="A96" s="255"/>
      <c r="B96" s="683"/>
      <c r="C96" s="684"/>
      <c r="D96" s="685"/>
      <c r="E96" s="683"/>
      <c r="F96" s="685"/>
      <c r="G96" s="189"/>
      <c r="H96" s="8"/>
      <c r="I96" s="670"/>
      <c r="J96" s="671"/>
      <c r="K96" s="12"/>
    </row>
    <row r="97" spans="1:11" x14ac:dyDescent="0.5">
      <c r="A97" s="245" t="s">
        <v>529</v>
      </c>
      <c r="B97" s="683"/>
      <c r="C97" s="684"/>
      <c r="D97" s="685"/>
      <c r="E97" s="683"/>
      <c r="F97" s="685"/>
      <c r="G97" s="189"/>
      <c r="H97" s="8"/>
      <c r="I97" s="670"/>
      <c r="J97" s="671"/>
      <c r="K97" s="3"/>
    </row>
    <row r="98" spans="1:11" x14ac:dyDescent="0.5">
      <c r="A98" s="245" t="s">
        <v>530</v>
      </c>
      <c r="B98" s="683"/>
      <c r="C98" s="684"/>
      <c r="D98" s="685"/>
      <c r="E98" s="683"/>
      <c r="F98" s="685"/>
      <c r="G98" s="189"/>
      <c r="H98" s="8"/>
      <c r="I98" s="670"/>
      <c r="J98" s="671"/>
      <c r="K98" s="3"/>
    </row>
    <row r="99" spans="1:11" x14ac:dyDescent="0.5">
      <c r="A99" s="255" t="s">
        <v>12</v>
      </c>
      <c r="B99" s="683"/>
      <c r="C99" s="684"/>
      <c r="D99" s="685"/>
      <c r="E99" s="683"/>
      <c r="F99" s="685"/>
      <c r="G99" s="189"/>
      <c r="H99" s="8"/>
      <c r="I99" s="668">
        <v>0</v>
      </c>
      <c r="J99" s="669"/>
      <c r="K99" s="3" t="s">
        <v>31</v>
      </c>
    </row>
    <row r="100" spans="1:11" x14ac:dyDescent="0.5">
      <c r="A100" s="255" t="s">
        <v>28</v>
      </c>
      <c r="B100" s="683"/>
      <c r="C100" s="684"/>
      <c r="D100" s="685"/>
      <c r="E100" s="683"/>
      <c r="F100" s="685"/>
      <c r="G100" s="189"/>
      <c r="H100" s="8"/>
      <c r="I100" s="668">
        <v>0</v>
      </c>
      <c r="J100" s="669"/>
      <c r="K100" s="3" t="s">
        <v>32</v>
      </c>
    </row>
    <row r="101" spans="1:11" x14ac:dyDescent="0.5">
      <c r="A101" s="255"/>
      <c r="B101" s="683"/>
      <c r="C101" s="684"/>
      <c r="D101" s="685"/>
      <c r="E101" s="683"/>
      <c r="F101" s="685"/>
      <c r="G101" s="189"/>
      <c r="H101" s="8"/>
      <c r="I101" s="670"/>
      <c r="J101" s="671"/>
      <c r="K101" s="12"/>
    </row>
    <row r="102" spans="1:11" x14ac:dyDescent="0.5">
      <c r="A102" s="255" t="s">
        <v>531</v>
      </c>
      <c r="B102" s="683"/>
      <c r="C102" s="684"/>
      <c r="D102" s="685"/>
      <c r="E102" s="683"/>
      <c r="F102" s="685"/>
      <c r="G102" s="189"/>
      <c r="H102" s="8"/>
      <c r="I102" s="670"/>
      <c r="J102" s="671"/>
      <c r="K102" s="3"/>
    </row>
    <row r="103" spans="1:11" x14ac:dyDescent="0.5">
      <c r="A103" s="255" t="s">
        <v>532</v>
      </c>
      <c r="B103" s="683"/>
      <c r="C103" s="684"/>
      <c r="D103" s="685"/>
      <c r="E103" s="683"/>
      <c r="F103" s="685"/>
      <c r="G103" s="189"/>
      <c r="H103" s="8"/>
      <c r="I103" s="670"/>
      <c r="J103" s="671"/>
      <c r="K103" s="3"/>
    </row>
    <row r="104" spans="1:11" x14ac:dyDescent="0.5">
      <c r="A104" s="255" t="s">
        <v>533</v>
      </c>
      <c r="B104" s="683"/>
      <c r="C104" s="684"/>
      <c r="D104" s="685"/>
      <c r="E104" s="683"/>
      <c r="F104" s="685"/>
      <c r="G104" s="189"/>
      <c r="H104" s="8"/>
      <c r="I104" s="670"/>
      <c r="J104" s="671"/>
      <c r="K104" s="3"/>
    </row>
    <row r="105" spans="1:11" x14ac:dyDescent="0.5">
      <c r="A105" s="255" t="s">
        <v>12</v>
      </c>
      <c r="B105" s="683"/>
      <c r="C105" s="684"/>
      <c r="D105" s="685"/>
      <c r="E105" s="683"/>
      <c r="F105" s="685"/>
      <c r="G105" s="189"/>
      <c r="H105" s="8"/>
      <c r="I105" s="668">
        <v>0</v>
      </c>
      <c r="J105" s="669"/>
      <c r="K105" s="3" t="s">
        <v>33</v>
      </c>
    </row>
    <row r="106" spans="1:11" x14ac:dyDescent="0.5">
      <c r="A106" s="255" t="s">
        <v>28</v>
      </c>
      <c r="B106" s="683"/>
      <c r="C106" s="684"/>
      <c r="D106" s="685"/>
      <c r="E106" s="683"/>
      <c r="F106" s="685"/>
      <c r="G106" s="189"/>
      <c r="H106" s="8"/>
      <c r="I106" s="668">
        <v>0</v>
      </c>
      <c r="J106" s="669"/>
      <c r="K106" s="3" t="s">
        <v>34</v>
      </c>
    </row>
    <row r="107" spans="1:11" x14ac:dyDescent="0.5">
      <c r="A107" s="255"/>
      <c r="B107" s="683"/>
      <c r="C107" s="684"/>
      <c r="D107" s="685"/>
      <c r="E107" s="683"/>
      <c r="F107" s="685"/>
      <c r="G107" s="189"/>
      <c r="H107" s="8"/>
      <c r="I107" s="670"/>
      <c r="J107" s="671"/>
      <c r="K107" s="12"/>
    </row>
    <row r="108" spans="1:11" x14ac:dyDescent="0.5">
      <c r="A108" s="255" t="s">
        <v>534</v>
      </c>
      <c r="B108" s="683"/>
      <c r="C108" s="684"/>
      <c r="D108" s="685"/>
      <c r="E108" s="683"/>
      <c r="F108" s="685"/>
      <c r="G108" s="189"/>
      <c r="H108" s="8"/>
      <c r="I108" s="670"/>
      <c r="J108" s="671"/>
      <c r="K108" s="3"/>
    </row>
    <row r="109" spans="1:11" x14ac:dyDescent="0.5">
      <c r="A109" s="255" t="s">
        <v>535</v>
      </c>
      <c r="B109" s="683"/>
      <c r="C109" s="684"/>
      <c r="D109" s="685"/>
      <c r="E109" s="683"/>
      <c r="F109" s="685"/>
      <c r="G109" s="189"/>
      <c r="H109" s="8"/>
      <c r="I109" s="670"/>
      <c r="J109" s="671"/>
      <c r="K109" s="3"/>
    </row>
    <row r="110" spans="1:11" x14ac:dyDescent="0.5">
      <c r="A110" s="255" t="s">
        <v>12</v>
      </c>
      <c r="B110" s="683"/>
      <c r="C110" s="684"/>
      <c r="D110" s="685"/>
      <c r="E110" s="683"/>
      <c r="F110" s="685"/>
      <c r="G110" s="189"/>
      <c r="H110" s="8"/>
      <c r="I110" s="668">
        <v>0</v>
      </c>
      <c r="J110" s="669"/>
      <c r="K110" s="3" t="s">
        <v>35</v>
      </c>
    </row>
    <row r="111" spans="1:11" x14ac:dyDescent="0.5">
      <c r="A111" s="255" t="s">
        <v>28</v>
      </c>
      <c r="B111" s="683"/>
      <c r="C111" s="684"/>
      <c r="D111" s="685"/>
      <c r="E111" s="683"/>
      <c r="F111" s="685"/>
      <c r="G111" s="189"/>
      <c r="H111" s="8"/>
      <c r="I111" s="668">
        <v>0</v>
      </c>
      <c r="J111" s="669"/>
      <c r="K111" s="3" t="s">
        <v>36</v>
      </c>
    </row>
    <row r="112" spans="1:11" x14ac:dyDescent="0.5">
      <c r="A112" s="217"/>
      <c r="B112" s="683"/>
      <c r="C112" s="684"/>
      <c r="D112" s="685"/>
      <c r="E112" s="683"/>
      <c r="F112" s="685"/>
      <c r="G112" s="189"/>
      <c r="H112" s="8"/>
      <c r="I112" s="670"/>
      <c r="J112" s="671"/>
      <c r="K112" s="12"/>
    </row>
    <row r="113" spans="1:11" x14ac:dyDescent="0.5">
      <c r="A113" s="255"/>
      <c r="B113" s="697"/>
      <c r="C113" s="698"/>
      <c r="D113" s="699"/>
      <c r="E113" s="697"/>
      <c r="F113" s="699"/>
      <c r="G113" s="189"/>
      <c r="H113" s="8"/>
      <c r="I113" s="670"/>
      <c r="J113" s="671"/>
      <c r="K113" s="3"/>
    </row>
    <row r="114" spans="1:11" x14ac:dyDescent="0.5">
      <c r="A114" s="264" t="s">
        <v>94</v>
      </c>
      <c r="B114" s="683"/>
      <c r="C114" s="684"/>
      <c r="D114" s="685"/>
      <c r="E114" s="683"/>
      <c r="F114" s="685"/>
      <c r="G114" s="189"/>
      <c r="H114" s="8"/>
      <c r="I114" s="670"/>
      <c r="J114" s="671"/>
      <c r="K114" s="12"/>
    </row>
    <row r="115" spans="1:11" x14ac:dyDescent="0.5">
      <c r="A115" s="265" t="s">
        <v>37</v>
      </c>
      <c r="B115" s="683"/>
      <c r="C115" s="684"/>
      <c r="D115" s="685"/>
      <c r="E115" s="683"/>
      <c r="F115" s="685"/>
      <c r="G115" s="189"/>
      <c r="H115" s="8"/>
      <c r="I115" s="670"/>
      <c r="J115" s="671"/>
      <c r="K115" s="12"/>
    </row>
    <row r="116" spans="1:11" x14ac:dyDescent="0.5">
      <c r="A116" s="217" t="s">
        <v>539</v>
      </c>
      <c r="B116" s="683"/>
      <c r="C116" s="684"/>
      <c r="D116" s="685"/>
      <c r="E116" s="683"/>
      <c r="F116" s="685"/>
      <c r="G116" s="189"/>
      <c r="H116" s="8"/>
      <c r="I116" s="670"/>
      <c r="J116" s="671"/>
      <c r="K116" s="3"/>
    </row>
    <row r="117" spans="1:11" x14ac:dyDescent="0.5">
      <c r="A117" s="255" t="s">
        <v>95</v>
      </c>
      <c r="B117" s="683"/>
      <c r="C117" s="684"/>
      <c r="D117" s="685"/>
      <c r="E117" s="683"/>
      <c r="F117" s="685"/>
      <c r="G117" s="189"/>
      <c r="H117" s="8"/>
      <c r="I117" s="668">
        <v>0</v>
      </c>
      <c r="J117" s="669"/>
      <c r="K117" s="3" t="s">
        <v>38</v>
      </c>
    </row>
    <row r="118" spans="1:11" x14ac:dyDescent="0.5">
      <c r="A118" s="255" t="s">
        <v>96</v>
      </c>
      <c r="B118" s="683"/>
      <c r="C118" s="684"/>
      <c r="D118" s="685"/>
      <c r="E118" s="683"/>
      <c r="F118" s="685"/>
      <c r="G118" s="189"/>
      <c r="H118" s="8"/>
      <c r="I118" s="668">
        <v>0</v>
      </c>
      <c r="J118" s="669"/>
      <c r="K118" s="3" t="s">
        <v>39</v>
      </c>
    </row>
    <row r="119" spans="1:11" x14ac:dyDescent="0.5">
      <c r="A119" s="217" t="s">
        <v>538</v>
      </c>
      <c r="B119" s="683"/>
      <c r="C119" s="684"/>
      <c r="D119" s="685"/>
      <c r="E119" s="683"/>
      <c r="F119" s="685"/>
      <c r="G119" s="189"/>
      <c r="H119" s="8"/>
      <c r="I119" s="670"/>
      <c r="J119" s="671"/>
      <c r="K119" s="12"/>
    </row>
    <row r="120" spans="1:11" x14ac:dyDescent="0.5">
      <c r="A120" s="255" t="s">
        <v>95</v>
      </c>
      <c r="B120" s="683"/>
      <c r="C120" s="684"/>
      <c r="D120" s="685"/>
      <c r="E120" s="683"/>
      <c r="F120" s="685"/>
      <c r="G120" s="189"/>
      <c r="H120" s="8"/>
      <c r="I120" s="668">
        <v>0</v>
      </c>
      <c r="J120" s="669"/>
      <c r="K120" s="3" t="s">
        <v>40</v>
      </c>
    </row>
    <row r="121" spans="1:11" x14ac:dyDescent="0.5">
      <c r="A121" s="255" t="s">
        <v>96</v>
      </c>
      <c r="B121" s="683"/>
      <c r="C121" s="684"/>
      <c r="D121" s="685"/>
      <c r="E121" s="683"/>
      <c r="F121" s="685"/>
      <c r="G121" s="189"/>
      <c r="H121" s="8"/>
      <c r="I121" s="668">
        <v>0</v>
      </c>
      <c r="J121" s="669"/>
      <c r="K121" s="3" t="s">
        <v>41</v>
      </c>
    </row>
    <row r="122" spans="1:11" x14ac:dyDescent="0.5">
      <c r="A122" s="217" t="s">
        <v>542</v>
      </c>
      <c r="B122" s="683"/>
      <c r="C122" s="684"/>
      <c r="D122" s="685"/>
      <c r="E122" s="683"/>
      <c r="F122" s="685"/>
      <c r="G122" s="189"/>
      <c r="H122" s="8"/>
      <c r="I122" s="670"/>
      <c r="J122" s="671"/>
      <c r="K122" s="12"/>
    </row>
    <row r="123" spans="1:11" x14ac:dyDescent="0.5">
      <c r="A123" s="255" t="s">
        <v>95</v>
      </c>
      <c r="B123" s="683"/>
      <c r="C123" s="684"/>
      <c r="D123" s="685"/>
      <c r="E123" s="683"/>
      <c r="F123" s="685"/>
      <c r="G123" s="189"/>
      <c r="H123" s="8"/>
      <c r="I123" s="668">
        <v>0</v>
      </c>
      <c r="J123" s="669"/>
      <c r="K123" s="3" t="s">
        <v>42</v>
      </c>
    </row>
    <row r="124" spans="1:11" x14ac:dyDescent="0.5">
      <c r="A124" s="255" t="s">
        <v>96</v>
      </c>
      <c r="B124" s="683"/>
      <c r="C124" s="684"/>
      <c r="D124" s="685"/>
      <c r="E124" s="683"/>
      <c r="F124" s="685"/>
      <c r="G124" s="189"/>
      <c r="H124" s="8"/>
      <c r="I124" s="668">
        <v>0</v>
      </c>
      <c r="J124" s="669"/>
      <c r="K124" s="3" t="s">
        <v>38</v>
      </c>
    </row>
    <row r="125" spans="1:11" x14ac:dyDescent="0.5">
      <c r="A125" s="217" t="s">
        <v>540</v>
      </c>
      <c r="B125" s="683"/>
      <c r="C125" s="684"/>
      <c r="D125" s="685"/>
      <c r="E125" s="683"/>
      <c r="F125" s="685"/>
      <c r="G125" s="189"/>
      <c r="H125" s="8"/>
      <c r="I125" s="670"/>
      <c r="J125" s="671"/>
      <c r="K125" s="12"/>
    </row>
    <row r="126" spans="1:11" x14ac:dyDescent="0.5">
      <c r="A126" s="217" t="s">
        <v>537</v>
      </c>
      <c r="B126" s="683"/>
      <c r="C126" s="684"/>
      <c r="D126" s="685"/>
      <c r="E126" s="683"/>
      <c r="F126" s="685"/>
      <c r="G126" s="189"/>
      <c r="H126" s="8"/>
      <c r="I126" s="670"/>
      <c r="J126" s="671"/>
      <c r="K126" s="12"/>
    </row>
    <row r="127" spans="1:11" x14ac:dyDescent="0.5">
      <c r="A127" s="255" t="s">
        <v>95</v>
      </c>
      <c r="B127" s="683"/>
      <c r="C127" s="684"/>
      <c r="D127" s="685"/>
      <c r="E127" s="683"/>
      <c r="F127" s="685"/>
      <c r="G127" s="189"/>
      <c r="H127" s="8"/>
      <c r="I127" s="668">
        <v>0</v>
      </c>
      <c r="J127" s="669"/>
      <c r="K127" s="3" t="s">
        <v>43</v>
      </c>
    </row>
    <row r="128" spans="1:11" x14ac:dyDescent="0.5">
      <c r="A128" s="255" t="s">
        <v>96</v>
      </c>
      <c r="B128" s="683"/>
      <c r="C128" s="684"/>
      <c r="D128" s="685"/>
      <c r="E128" s="683"/>
      <c r="F128" s="685"/>
      <c r="G128" s="189"/>
      <c r="H128" s="8"/>
      <c r="I128" s="668">
        <v>0</v>
      </c>
      <c r="J128" s="669"/>
      <c r="K128" s="3" t="s">
        <v>40</v>
      </c>
    </row>
    <row r="129" spans="1:11" x14ac:dyDescent="0.5">
      <c r="A129" s="265" t="s">
        <v>98</v>
      </c>
      <c r="B129" s="683"/>
      <c r="C129" s="684"/>
      <c r="D129" s="685"/>
      <c r="E129" s="683"/>
      <c r="F129" s="685"/>
      <c r="G129" s="189"/>
      <c r="H129" s="8"/>
      <c r="I129" s="670"/>
      <c r="J129" s="671"/>
      <c r="K129" s="12"/>
    </row>
    <row r="130" spans="1:11" x14ac:dyDescent="0.5">
      <c r="A130" s="265" t="s">
        <v>97</v>
      </c>
      <c r="B130" s="683"/>
      <c r="C130" s="684"/>
      <c r="D130" s="685"/>
      <c r="E130" s="683"/>
      <c r="F130" s="685"/>
      <c r="G130" s="189"/>
      <c r="H130" s="8"/>
      <c r="I130" s="670"/>
      <c r="J130" s="671"/>
      <c r="K130" s="12"/>
    </row>
    <row r="131" spans="1:11" x14ac:dyDescent="0.5">
      <c r="A131" s="266" t="s">
        <v>57</v>
      </c>
      <c r="B131" s="683"/>
      <c r="C131" s="684"/>
      <c r="D131" s="685"/>
      <c r="E131" s="683"/>
      <c r="F131" s="685"/>
      <c r="G131" s="189"/>
      <c r="H131" s="8"/>
      <c r="I131" s="670"/>
      <c r="J131" s="671"/>
      <c r="K131" s="12"/>
    </row>
    <row r="132" spans="1:11" ht="22.5" customHeight="1" x14ac:dyDescent="0.5">
      <c r="A132" s="255" t="s">
        <v>565</v>
      </c>
      <c r="B132" s="700"/>
      <c r="C132" s="701"/>
      <c r="D132" s="702"/>
      <c r="E132" s="700"/>
      <c r="F132" s="702"/>
      <c r="G132" s="189"/>
      <c r="H132" s="8"/>
      <c r="I132" s="668">
        <v>0</v>
      </c>
      <c r="J132" s="669"/>
      <c r="K132" s="7" t="s">
        <v>44</v>
      </c>
    </row>
    <row r="133" spans="1:11" ht="24" customHeight="1" x14ac:dyDescent="0.5">
      <c r="A133" s="255" t="s">
        <v>566</v>
      </c>
      <c r="B133" s="683"/>
      <c r="C133" s="684"/>
      <c r="D133" s="685"/>
      <c r="E133" s="683"/>
      <c r="F133" s="685"/>
      <c r="G133" s="189"/>
      <c r="H133" s="8"/>
      <c r="I133" s="668">
        <v>0</v>
      </c>
      <c r="J133" s="669"/>
      <c r="K133" s="7" t="s">
        <v>47</v>
      </c>
    </row>
    <row r="134" spans="1:11" ht="23.25" customHeight="1" x14ac:dyDescent="0.5">
      <c r="A134" s="255" t="s">
        <v>567</v>
      </c>
      <c r="B134" s="683"/>
      <c r="C134" s="684"/>
      <c r="D134" s="685"/>
      <c r="E134" s="683"/>
      <c r="F134" s="685"/>
      <c r="G134" s="189"/>
      <c r="H134" s="8"/>
      <c r="I134" s="668">
        <v>0</v>
      </c>
      <c r="J134" s="669"/>
      <c r="K134" s="7" t="s">
        <v>45</v>
      </c>
    </row>
    <row r="135" spans="1:11" x14ac:dyDescent="0.5">
      <c r="A135" s="266" t="s">
        <v>46</v>
      </c>
      <c r="B135" s="683"/>
      <c r="C135" s="684"/>
      <c r="D135" s="685"/>
      <c r="E135" s="683"/>
      <c r="F135" s="685"/>
      <c r="G135" s="189"/>
      <c r="H135" s="8"/>
      <c r="I135" s="670"/>
      <c r="J135" s="671"/>
      <c r="K135" s="12"/>
    </row>
    <row r="136" spans="1:11" ht="24" customHeight="1" x14ac:dyDescent="0.5">
      <c r="A136" s="255" t="s">
        <v>99</v>
      </c>
      <c r="B136" s="683"/>
      <c r="C136" s="684"/>
      <c r="D136" s="685"/>
      <c r="E136" s="683"/>
      <c r="F136" s="685"/>
      <c r="G136" s="189"/>
      <c r="H136" s="8"/>
      <c r="I136" s="668">
        <v>0</v>
      </c>
      <c r="J136" s="669"/>
      <c r="K136" s="7" t="s">
        <v>45</v>
      </c>
    </row>
    <row r="137" spans="1:11" ht="24.75" customHeight="1" x14ac:dyDescent="0.5">
      <c r="A137" s="255" t="s">
        <v>566</v>
      </c>
      <c r="B137" s="714"/>
      <c r="C137" s="715"/>
      <c r="D137" s="716"/>
      <c r="E137" s="714"/>
      <c r="F137" s="716"/>
      <c r="G137" s="189"/>
      <c r="H137" s="8"/>
      <c r="I137" s="668">
        <v>0</v>
      </c>
      <c r="J137" s="669"/>
      <c r="K137" s="7" t="s">
        <v>48</v>
      </c>
    </row>
    <row r="138" spans="1:11" ht="24.75" customHeight="1" x14ac:dyDescent="0.5">
      <c r="A138" s="255" t="s">
        <v>567</v>
      </c>
      <c r="B138" s="683"/>
      <c r="C138" s="684"/>
      <c r="D138" s="685"/>
      <c r="E138" s="683"/>
      <c r="F138" s="685"/>
      <c r="G138" s="189"/>
      <c r="H138" s="8"/>
      <c r="I138" s="668">
        <v>0</v>
      </c>
      <c r="J138" s="669"/>
      <c r="K138" s="7" t="s">
        <v>49</v>
      </c>
    </row>
    <row r="139" spans="1:11" x14ac:dyDescent="0.5">
      <c r="A139" s="267" t="s">
        <v>50</v>
      </c>
      <c r="B139" s="683"/>
      <c r="C139" s="684"/>
      <c r="D139" s="685"/>
      <c r="E139" s="683"/>
      <c r="F139" s="685"/>
      <c r="G139" s="189"/>
      <c r="H139" s="8"/>
      <c r="I139" s="670"/>
      <c r="J139" s="671"/>
      <c r="K139" s="12"/>
    </row>
    <row r="140" spans="1:11" x14ac:dyDescent="0.5">
      <c r="A140" s="268" t="s">
        <v>51</v>
      </c>
      <c r="B140" s="683"/>
      <c r="C140" s="684"/>
      <c r="D140" s="685"/>
      <c r="E140" s="683"/>
      <c r="F140" s="685"/>
      <c r="G140" s="189"/>
      <c r="H140" s="8"/>
      <c r="I140" s="670"/>
      <c r="J140" s="671"/>
      <c r="K140" s="12"/>
    </row>
    <row r="141" spans="1:11" x14ac:dyDescent="0.5">
      <c r="A141" s="269" t="s">
        <v>568</v>
      </c>
      <c r="B141" s="704"/>
      <c r="C141" s="705"/>
      <c r="D141" s="706"/>
      <c r="E141" s="704"/>
      <c r="F141" s="706"/>
      <c r="G141" s="189"/>
      <c r="H141" s="8"/>
      <c r="I141" s="670"/>
      <c r="J141" s="671"/>
      <c r="K141" s="12"/>
    </row>
    <row r="142" spans="1:11" x14ac:dyDescent="0.5">
      <c r="A142" s="269" t="s">
        <v>52</v>
      </c>
      <c r="B142" s="704"/>
      <c r="C142" s="705"/>
      <c r="D142" s="706"/>
      <c r="E142" s="704"/>
      <c r="F142" s="706"/>
      <c r="G142" s="189"/>
      <c r="H142" s="8"/>
      <c r="I142" s="668">
        <v>0</v>
      </c>
      <c r="J142" s="669"/>
      <c r="K142" s="12" t="s">
        <v>54</v>
      </c>
    </row>
    <row r="143" spans="1:11" x14ac:dyDescent="0.5">
      <c r="A143" s="269" t="s">
        <v>53</v>
      </c>
      <c r="B143" s="704"/>
      <c r="C143" s="705"/>
      <c r="D143" s="706"/>
      <c r="E143" s="704"/>
      <c r="F143" s="706"/>
      <c r="G143" s="189"/>
      <c r="H143" s="8"/>
      <c r="I143" s="668">
        <v>0</v>
      </c>
      <c r="J143" s="669"/>
      <c r="K143" s="12" t="s">
        <v>55</v>
      </c>
    </row>
    <row r="144" spans="1:11" x14ac:dyDescent="0.5">
      <c r="A144" s="269" t="s">
        <v>56</v>
      </c>
      <c r="B144" s="704"/>
      <c r="C144" s="705"/>
      <c r="D144" s="706"/>
      <c r="E144" s="704"/>
      <c r="F144" s="706"/>
      <c r="G144" s="189"/>
      <c r="H144" s="8"/>
      <c r="I144" s="670"/>
      <c r="J144" s="671"/>
      <c r="K144" s="12"/>
    </row>
    <row r="145" spans="1:11" x14ac:dyDescent="0.5">
      <c r="A145" s="269" t="s">
        <v>52</v>
      </c>
      <c r="B145" s="704"/>
      <c r="C145" s="705"/>
      <c r="D145" s="706"/>
      <c r="E145" s="704"/>
      <c r="F145" s="706"/>
      <c r="G145" s="189"/>
      <c r="H145" s="8"/>
      <c r="I145" s="668">
        <v>0</v>
      </c>
      <c r="J145" s="669"/>
      <c r="K145" s="12" t="s">
        <v>48</v>
      </c>
    </row>
    <row r="146" spans="1:11" x14ac:dyDescent="0.5">
      <c r="A146" s="269" t="s">
        <v>53</v>
      </c>
      <c r="B146" s="704"/>
      <c r="C146" s="705"/>
      <c r="D146" s="706"/>
      <c r="E146" s="704"/>
      <c r="F146" s="706"/>
      <c r="G146" s="189"/>
      <c r="H146" s="8"/>
      <c r="I146" s="668">
        <v>0</v>
      </c>
      <c r="J146" s="669"/>
      <c r="K146" s="12" t="s">
        <v>54</v>
      </c>
    </row>
    <row r="147" spans="1:11" x14ac:dyDescent="0.5">
      <c r="A147" s="268" t="s">
        <v>611</v>
      </c>
      <c r="B147" s="704"/>
      <c r="C147" s="705"/>
      <c r="D147" s="706"/>
      <c r="E147" s="704"/>
      <c r="F147" s="706"/>
      <c r="G147" s="189"/>
      <c r="H147" s="8"/>
      <c r="I147" s="670"/>
      <c r="J147" s="671"/>
      <c r="K147" s="12"/>
    </row>
    <row r="148" spans="1:11" x14ac:dyDescent="0.5">
      <c r="A148" s="268" t="s">
        <v>57</v>
      </c>
      <c r="B148" s="704"/>
      <c r="C148" s="705"/>
      <c r="D148" s="706"/>
      <c r="E148" s="704"/>
      <c r="F148" s="706"/>
      <c r="G148" s="189"/>
      <c r="H148" s="8"/>
      <c r="I148" s="670"/>
      <c r="J148" s="671"/>
      <c r="K148" s="12"/>
    </row>
    <row r="149" spans="1:11" x14ac:dyDescent="0.5">
      <c r="A149" s="268" t="s">
        <v>59</v>
      </c>
      <c r="B149" s="704"/>
      <c r="C149" s="705"/>
      <c r="D149" s="706"/>
      <c r="E149" s="704"/>
      <c r="F149" s="706"/>
      <c r="G149" s="189"/>
      <c r="H149" s="8"/>
      <c r="I149" s="668">
        <v>0</v>
      </c>
      <c r="J149" s="669"/>
      <c r="K149" s="12" t="s">
        <v>62</v>
      </c>
    </row>
    <row r="150" spans="1:11" x14ac:dyDescent="0.5">
      <c r="A150" s="268" t="s">
        <v>60</v>
      </c>
      <c r="B150" s="704"/>
      <c r="C150" s="705"/>
      <c r="D150" s="706"/>
      <c r="E150" s="704"/>
      <c r="F150" s="706"/>
      <c r="G150" s="189"/>
      <c r="H150" s="8"/>
      <c r="I150" s="668">
        <v>0</v>
      </c>
      <c r="J150" s="669"/>
      <c r="K150" s="12" t="s">
        <v>63</v>
      </c>
    </row>
    <row r="151" spans="1:11" x14ac:dyDescent="0.5">
      <c r="A151" s="268" t="s">
        <v>61</v>
      </c>
      <c r="B151" s="704"/>
      <c r="C151" s="705"/>
      <c r="D151" s="706"/>
      <c r="E151" s="704"/>
      <c r="F151" s="706"/>
      <c r="G151" s="189"/>
      <c r="H151" s="8"/>
      <c r="I151" s="668">
        <v>0</v>
      </c>
      <c r="J151" s="669"/>
      <c r="K151" s="12" t="s">
        <v>64</v>
      </c>
    </row>
    <row r="152" spans="1:11" x14ac:dyDescent="0.5">
      <c r="A152" s="268" t="s">
        <v>58</v>
      </c>
      <c r="B152" s="704"/>
      <c r="C152" s="705"/>
      <c r="D152" s="706"/>
      <c r="E152" s="704"/>
      <c r="F152" s="706"/>
      <c r="G152" s="189"/>
      <c r="H152" s="8"/>
      <c r="I152" s="670"/>
      <c r="J152" s="671"/>
      <c r="K152" s="12"/>
    </row>
    <row r="153" spans="1:11" x14ac:dyDescent="0.5">
      <c r="A153" s="268" t="s">
        <v>59</v>
      </c>
      <c r="B153" s="704"/>
      <c r="C153" s="705"/>
      <c r="D153" s="706"/>
      <c r="E153" s="704"/>
      <c r="F153" s="706"/>
      <c r="G153" s="189"/>
      <c r="H153" s="8"/>
      <c r="I153" s="668">
        <v>0</v>
      </c>
      <c r="J153" s="669"/>
      <c r="K153" s="12" t="s">
        <v>65</v>
      </c>
    </row>
    <row r="154" spans="1:11" x14ac:dyDescent="0.5">
      <c r="A154" s="268" t="s">
        <v>60</v>
      </c>
      <c r="B154" s="704"/>
      <c r="C154" s="705"/>
      <c r="D154" s="706"/>
      <c r="E154" s="704"/>
      <c r="F154" s="706"/>
      <c r="G154" s="189"/>
      <c r="H154" s="8"/>
      <c r="I154" s="668">
        <v>0</v>
      </c>
      <c r="J154" s="669"/>
      <c r="K154" s="12" t="s">
        <v>66</v>
      </c>
    </row>
    <row r="155" spans="1:11" x14ac:dyDescent="0.5">
      <c r="A155" s="268" t="s">
        <v>61</v>
      </c>
      <c r="B155" s="704"/>
      <c r="C155" s="705"/>
      <c r="D155" s="706"/>
      <c r="E155" s="704"/>
      <c r="F155" s="706"/>
      <c r="G155" s="189"/>
      <c r="H155" s="8"/>
      <c r="I155" s="668">
        <v>0</v>
      </c>
      <c r="J155" s="669"/>
      <c r="K155" s="12" t="s">
        <v>67</v>
      </c>
    </row>
    <row r="156" spans="1:11" x14ac:dyDescent="0.5">
      <c r="A156" s="268" t="s">
        <v>100</v>
      </c>
      <c r="B156" s="707"/>
      <c r="C156" s="708"/>
      <c r="D156" s="709"/>
      <c r="E156" s="707"/>
      <c r="F156" s="709"/>
      <c r="G156" s="189"/>
      <c r="H156" s="8"/>
      <c r="I156" s="670"/>
      <c r="J156" s="671"/>
      <c r="K156" s="12"/>
    </row>
    <row r="157" spans="1:11" x14ac:dyDescent="0.5">
      <c r="A157" s="268" t="s">
        <v>101</v>
      </c>
      <c r="B157" s="683"/>
      <c r="C157" s="684"/>
      <c r="D157" s="685"/>
      <c r="E157" s="683"/>
      <c r="F157" s="685"/>
      <c r="G157" s="189"/>
      <c r="H157" s="8"/>
      <c r="I157" s="668">
        <v>0</v>
      </c>
      <c r="J157" s="669"/>
      <c r="K157" s="12" t="s">
        <v>68</v>
      </c>
    </row>
    <row r="158" spans="1:11" x14ac:dyDescent="0.5">
      <c r="A158" s="268" t="s">
        <v>102</v>
      </c>
      <c r="B158" s="683"/>
      <c r="C158" s="684"/>
      <c r="D158" s="685"/>
      <c r="E158" s="683"/>
      <c r="F158" s="685"/>
      <c r="G158" s="189"/>
      <c r="H158" s="8"/>
      <c r="I158" s="668">
        <v>0</v>
      </c>
      <c r="J158" s="669"/>
      <c r="K158" s="12" t="s">
        <v>69</v>
      </c>
    </row>
    <row r="159" spans="1:11" x14ac:dyDescent="0.5">
      <c r="A159" s="268" t="s">
        <v>103</v>
      </c>
      <c r="B159" s="683"/>
      <c r="C159" s="684"/>
      <c r="D159" s="685"/>
      <c r="E159" s="683"/>
      <c r="F159" s="685"/>
      <c r="G159" s="189"/>
      <c r="H159" s="8"/>
      <c r="I159" s="670"/>
      <c r="J159" s="671"/>
      <c r="K159" s="12"/>
    </row>
    <row r="160" spans="1:11" x14ac:dyDescent="0.5">
      <c r="A160" s="268" t="s">
        <v>101</v>
      </c>
      <c r="B160" s="683"/>
      <c r="C160" s="684"/>
      <c r="D160" s="685"/>
      <c r="E160" s="683"/>
      <c r="F160" s="685"/>
      <c r="G160" s="189"/>
      <c r="H160" s="8"/>
      <c r="I160" s="668">
        <v>0</v>
      </c>
      <c r="J160" s="669"/>
      <c r="K160" s="12" t="s">
        <v>68</v>
      </c>
    </row>
    <row r="161" spans="1:13" x14ac:dyDescent="0.5">
      <c r="A161" s="268" t="s">
        <v>102</v>
      </c>
      <c r="B161" s="710"/>
      <c r="C161" s="711"/>
      <c r="D161" s="712"/>
      <c r="E161" s="710"/>
      <c r="F161" s="712"/>
      <c r="G161" s="179"/>
      <c r="H161" s="8"/>
      <c r="I161" s="668">
        <v>0</v>
      </c>
      <c r="J161" s="669"/>
      <c r="K161" s="12" t="s">
        <v>69</v>
      </c>
      <c r="M161" s="379">
        <f>I162</f>
        <v>0</v>
      </c>
    </row>
    <row r="162" spans="1:13" x14ac:dyDescent="0.5">
      <c r="A162" s="219" t="s">
        <v>1</v>
      </c>
      <c r="B162" s="713"/>
      <c r="C162" s="713"/>
      <c r="D162" s="713"/>
      <c r="E162" s="713"/>
      <c r="F162" s="713"/>
      <c r="G162" s="230"/>
      <c r="H162" s="230"/>
      <c r="I162" s="675">
        <f>SUM(I89:J161)/26</f>
        <v>0</v>
      </c>
      <c r="J162" s="675"/>
      <c r="K162" s="230"/>
    </row>
    <row r="163" spans="1:13" x14ac:dyDescent="0.5">
      <c r="A163" s="438" t="s">
        <v>715</v>
      </c>
      <c r="B163" s="703"/>
      <c r="C163" s="703"/>
      <c r="D163" s="703"/>
      <c r="E163" s="717"/>
      <c r="F163" s="717"/>
      <c r="G163" s="439"/>
      <c r="H163" s="439"/>
      <c r="I163" s="672">
        <f>J76+I162</f>
        <v>0</v>
      </c>
      <c r="J163" s="672"/>
      <c r="K163" s="440"/>
    </row>
    <row r="164" spans="1:13" s="126" customFormat="1" x14ac:dyDescent="0.5">
      <c r="A164" s="248" t="s">
        <v>72</v>
      </c>
      <c r="B164" s="200" t="s">
        <v>754</v>
      </c>
      <c r="C164" s="200"/>
      <c r="D164" s="200"/>
      <c r="E164" s="200"/>
      <c r="F164" s="200"/>
      <c r="G164" s="232"/>
      <c r="H164" s="112"/>
      <c r="I164" s="112"/>
      <c r="J164" s="127"/>
      <c r="K164" s="127"/>
      <c r="L164" s="127"/>
    </row>
    <row r="165" spans="1:13" s="126" customFormat="1" x14ac:dyDescent="0.5">
      <c r="A165" s="232"/>
      <c r="B165" s="200" t="s">
        <v>23</v>
      </c>
      <c r="C165" s="200"/>
      <c r="D165" s="200"/>
      <c r="E165" s="200"/>
      <c r="F165" s="200"/>
      <c r="G165" s="232"/>
      <c r="H165" s="112"/>
      <c r="I165" s="112"/>
      <c r="J165" s="127"/>
      <c r="K165" s="127"/>
      <c r="L165" s="127"/>
    </row>
    <row r="166" spans="1:13" s="126" customFormat="1" x14ac:dyDescent="0.5">
      <c r="A166" s="232"/>
      <c r="B166" s="200" t="s">
        <v>653</v>
      </c>
      <c r="C166" s="200"/>
      <c r="D166" s="200"/>
      <c r="E166" s="200"/>
      <c r="F166" s="200"/>
      <c r="G166" s="232"/>
      <c r="H166" s="112"/>
      <c r="I166" s="112"/>
      <c r="J166" s="127"/>
      <c r="K166" s="127"/>
      <c r="L166" s="127"/>
    </row>
    <row r="167" spans="1:13" x14ac:dyDescent="0.5">
      <c r="A167" s="161"/>
      <c r="B167" s="161"/>
      <c r="C167" s="161"/>
      <c r="D167" s="161"/>
      <c r="E167" s="161"/>
      <c r="F167" s="161"/>
      <c r="G167" s="161"/>
    </row>
  </sheetData>
  <sheetProtection algorithmName="SHA-512" hashValue="JlINkIhGRE9p7/ZRXroqrYd9AUc8x64co6buTu4JjM8bvewn7BvniJ8U8HYCCqJmXbqQK+fOc+8UybyEQ2OwVw==" saltValue="v0FjZNUa+mbHtSTakmkbOg==" spinCount="100000" sheet="1" objects="1" scenarios="1"/>
  <dataConsolidate/>
  <mergeCells count="244"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108:F108"/>
    <mergeCell ref="B134:D134"/>
    <mergeCell ref="B135:D135"/>
    <mergeCell ref="B136:D136"/>
    <mergeCell ref="B137:D137"/>
    <mergeCell ref="B138:D138"/>
    <mergeCell ref="E99:F99"/>
    <mergeCell ref="E100:F100"/>
    <mergeCell ref="E101:F101"/>
    <mergeCell ref="E102:F102"/>
    <mergeCell ref="E103:F103"/>
    <mergeCell ref="E113:F113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B144:D144"/>
    <mergeCell ref="B145:D145"/>
    <mergeCell ref="B146:D146"/>
    <mergeCell ref="B147:D147"/>
    <mergeCell ref="B148:D148"/>
    <mergeCell ref="B139:D139"/>
    <mergeCell ref="B140:D140"/>
    <mergeCell ref="B141:D141"/>
    <mergeCell ref="B142:D142"/>
    <mergeCell ref="B143:D143"/>
    <mergeCell ref="B163:D163"/>
    <mergeCell ref="B154:D154"/>
    <mergeCell ref="B155:D155"/>
    <mergeCell ref="B156:D156"/>
    <mergeCell ref="B157:D157"/>
    <mergeCell ref="B158:D158"/>
    <mergeCell ref="B149:D149"/>
    <mergeCell ref="B150:D150"/>
    <mergeCell ref="B151:D151"/>
    <mergeCell ref="B152:D152"/>
    <mergeCell ref="B153:D153"/>
    <mergeCell ref="B159:D159"/>
    <mergeCell ref="B160:D160"/>
    <mergeCell ref="B161:D161"/>
    <mergeCell ref="B162:D162"/>
    <mergeCell ref="B129:D129"/>
    <mergeCell ref="B130:D130"/>
    <mergeCell ref="B131:D131"/>
    <mergeCell ref="B132:D132"/>
    <mergeCell ref="B133:D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91:D91"/>
    <mergeCell ref="B92:D92"/>
    <mergeCell ref="B93:D93"/>
    <mergeCell ref="A87:A88"/>
    <mergeCell ref="C3:C4"/>
    <mergeCell ref="D3:D4"/>
    <mergeCell ref="K87:K88"/>
    <mergeCell ref="J3:J4"/>
    <mergeCell ref="G3:G4"/>
    <mergeCell ref="B87:D88"/>
    <mergeCell ref="E87:F87"/>
    <mergeCell ref="E88:F88"/>
    <mergeCell ref="E89:F89"/>
    <mergeCell ref="E90:F90"/>
    <mergeCell ref="E91:F91"/>
    <mergeCell ref="E92:F92"/>
    <mergeCell ref="E93:F93"/>
    <mergeCell ref="B81:K81"/>
    <mergeCell ref="R5:S5"/>
    <mergeCell ref="T5:V5"/>
    <mergeCell ref="F3:F4"/>
    <mergeCell ref="A3:A4"/>
    <mergeCell ref="B3:B4"/>
    <mergeCell ref="K3:K4"/>
    <mergeCell ref="E3:E4"/>
    <mergeCell ref="B89:D89"/>
    <mergeCell ref="B90:D90"/>
    <mergeCell ref="I3:I4"/>
    <mergeCell ref="I87:J88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21:J121"/>
    <mergeCell ref="I122:J122"/>
    <mergeCell ref="I123:J123"/>
    <mergeCell ref="I124:J124"/>
    <mergeCell ref="I125:J125"/>
    <mergeCell ref="I126:J126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</mergeCells>
  <dataValidations count="7">
    <dataValidation type="list" allowBlank="1" showInputMessage="1" showErrorMessage="1" sqref="H76:H80 H82:I86 I78:I80 G87:G88">
      <formula1>ประเภททุน</formula1>
    </dataValidation>
    <dataValidation type="list" allowBlank="1" showInputMessage="1" showErrorMessage="1" sqref="C5:C6 C38:C75">
      <formula1>แหล่งทุน</formula1>
    </dataValidation>
    <dataValidation type="list" allowBlank="1" showInputMessage="1" showErrorMessage="1" sqref="E42 E5:E37">
      <formula1>ระยะ</formula1>
    </dataValidation>
    <dataValidation type="list" allowBlank="1" showInputMessage="1" showErrorMessage="1" sqref="C7:C37">
      <formula1>$M$2:$M$4</formula1>
    </dataValidation>
    <dataValidation type="whole" allowBlank="1" showInputMessage="1" showErrorMessage="1" sqref="J38:J40 J25 J33">
      <formula1>1</formula1>
      <formula2>2</formula2>
    </dataValidation>
    <dataValidation type="list" allowBlank="1" showInputMessage="1" showErrorMessage="1" sqref="D5:D75">
      <formula1>แหล่งอื่น</formula1>
    </dataValidation>
    <dataValidation type="list" allowBlank="1" showInputMessage="1" showErrorMessage="1" sqref="H5:H75">
      <formula1>$N$2:$N$3</formula1>
    </dataValidation>
  </dataValidations>
  <pageMargins left="0.70866141732283472" right="0.19685039370078741" top="0.51181102362204722" bottom="0.13" header="0.31496062992125984" footer="0.09"/>
  <pageSetup paperSize="9" scale="78" orientation="landscape" r:id="rId1"/>
  <headerFooter>
    <oddHeader>&amp;Rวท.บร.05</oddHeader>
  </headerFooter>
  <rowBreaks count="5" manualBreakCount="5">
    <brk id="24" max="10" man="1"/>
    <brk id="52" max="10" man="1"/>
    <brk id="84" max="10" man="1"/>
    <brk id="113" max="10" man="1"/>
    <brk id="138" max="10" man="1"/>
  </rowBreaks>
  <colBreaks count="1" manualBreakCount="1">
    <brk id="11" max="1048575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44"/>
  <sheetViews>
    <sheetView view="pageBreakPreview" topLeftCell="A221" zoomScale="115" zoomScaleNormal="100" zoomScaleSheetLayoutView="115" workbookViewId="0">
      <selection activeCell="G227" sqref="G227"/>
    </sheetView>
  </sheetViews>
  <sheetFormatPr defaultColWidth="9" defaultRowHeight="21.75" x14ac:dyDescent="0.5"/>
  <cols>
    <col min="1" max="1" width="33.25" style="129" customWidth="1"/>
    <col min="2" max="2" width="30.125" style="129" customWidth="1"/>
    <col min="3" max="3" width="14.625" style="129" customWidth="1"/>
    <col min="4" max="4" width="19" style="129" customWidth="1"/>
    <col min="5" max="5" width="9.75" style="129" customWidth="1"/>
    <col min="6" max="6" width="9" style="129"/>
    <col min="7" max="7" width="27.875" style="129" bestFit="1" customWidth="1"/>
    <col min="8" max="10" width="9" style="129" hidden="1" customWidth="1"/>
    <col min="11" max="11" width="9" style="129" customWidth="1"/>
    <col min="12" max="16384" width="9" style="129"/>
  </cols>
  <sheetData>
    <row r="1" spans="1:7" s="161" customFormat="1" ht="24" x14ac:dyDescent="0.55000000000000004">
      <c r="A1" s="280" t="s">
        <v>167</v>
      </c>
      <c r="B1" s="281"/>
      <c r="C1" s="281"/>
      <c r="D1" s="281"/>
      <c r="E1" s="281"/>
      <c r="F1" s="281"/>
      <c r="G1" s="281"/>
    </row>
    <row r="2" spans="1:7" s="161" customFormat="1" ht="26.25" customHeight="1" x14ac:dyDescent="0.5">
      <c r="A2" s="209" t="s">
        <v>168</v>
      </c>
      <c r="B2" s="281"/>
      <c r="C2" s="281"/>
      <c r="D2" s="281"/>
      <c r="E2" s="281"/>
      <c r="F2" s="281"/>
      <c r="G2" s="281"/>
    </row>
    <row r="3" spans="1:7" s="161" customFormat="1" ht="3" customHeight="1" x14ac:dyDescent="0.5">
      <c r="A3" s="282"/>
      <c r="B3" s="281"/>
      <c r="C3" s="281"/>
      <c r="D3" s="281"/>
      <c r="E3" s="281"/>
      <c r="F3" s="281"/>
      <c r="G3" s="281"/>
    </row>
    <row r="4" spans="1:7" s="161" customFormat="1" x14ac:dyDescent="0.5">
      <c r="A4" s="664" t="s">
        <v>0</v>
      </c>
      <c r="B4" s="664" t="s">
        <v>169</v>
      </c>
      <c r="C4" s="212" t="s">
        <v>170</v>
      </c>
      <c r="D4" s="664" t="s">
        <v>142</v>
      </c>
      <c r="E4" s="212" t="s">
        <v>3</v>
      </c>
      <c r="F4" s="212" t="s">
        <v>6</v>
      </c>
      <c r="G4" s="664" t="s">
        <v>8</v>
      </c>
    </row>
    <row r="5" spans="1:7" s="161" customFormat="1" x14ac:dyDescent="0.5">
      <c r="A5" s="665"/>
      <c r="B5" s="665"/>
      <c r="C5" s="214" t="s">
        <v>171</v>
      </c>
      <c r="D5" s="665"/>
      <c r="E5" s="214" t="s">
        <v>145</v>
      </c>
      <c r="F5" s="214" t="s">
        <v>7</v>
      </c>
      <c r="G5" s="665"/>
    </row>
    <row r="6" spans="1:7" x14ac:dyDescent="0.5">
      <c r="A6" s="283" t="s">
        <v>172</v>
      </c>
      <c r="B6" s="120"/>
      <c r="C6" s="120"/>
      <c r="D6" s="505"/>
      <c r="E6" s="35"/>
      <c r="F6" s="120"/>
      <c r="G6" s="30"/>
    </row>
    <row r="7" spans="1:7" x14ac:dyDescent="0.5">
      <c r="A7" s="217" t="s">
        <v>173</v>
      </c>
      <c r="B7" s="26"/>
      <c r="C7" s="120"/>
      <c r="D7" s="505"/>
      <c r="E7" s="35"/>
      <c r="F7" s="369">
        <f>E7*2</f>
        <v>0</v>
      </c>
      <c r="G7" s="473" t="s">
        <v>220</v>
      </c>
    </row>
    <row r="8" spans="1:7" x14ac:dyDescent="0.5">
      <c r="A8" s="217"/>
      <c r="B8" s="26"/>
      <c r="C8" s="120"/>
      <c r="D8" s="505"/>
      <c r="E8" s="35"/>
      <c r="F8" s="458">
        <f t="shared" ref="F8:F11" si="0">E8*2</f>
        <v>0</v>
      </c>
      <c r="G8" s="473"/>
    </row>
    <row r="9" spans="1:7" x14ac:dyDescent="0.5">
      <c r="A9" s="217"/>
      <c r="B9" s="26"/>
      <c r="C9" s="120"/>
      <c r="D9" s="505"/>
      <c r="E9" s="35"/>
      <c r="F9" s="458">
        <f t="shared" si="0"/>
        <v>0</v>
      </c>
      <c r="G9" s="473"/>
    </row>
    <row r="10" spans="1:7" s="195" customFormat="1" x14ac:dyDescent="0.5">
      <c r="A10" s="217"/>
      <c r="B10" s="26"/>
      <c r="C10" s="366"/>
      <c r="D10" s="505"/>
      <c r="E10" s="35"/>
      <c r="F10" s="458">
        <f t="shared" si="0"/>
        <v>0</v>
      </c>
      <c r="G10" s="473"/>
    </row>
    <row r="11" spans="1:7" s="195" customFormat="1" x14ac:dyDescent="0.5">
      <c r="A11" s="217"/>
      <c r="B11" s="26"/>
      <c r="C11" s="366"/>
      <c r="D11" s="505"/>
      <c r="E11" s="35"/>
      <c r="F11" s="458">
        <f t="shared" si="0"/>
        <v>0</v>
      </c>
      <c r="G11" s="473"/>
    </row>
    <row r="12" spans="1:7" x14ac:dyDescent="0.5">
      <c r="A12" s="217" t="s">
        <v>174</v>
      </c>
      <c r="B12" s="3"/>
      <c r="C12" s="3"/>
      <c r="D12" s="506"/>
      <c r="E12" s="199"/>
      <c r="F12" s="369">
        <f>E12*1</f>
        <v>0</v>
      </c>
      <c r="G12" s="473" t="s">
        <v>222</v>
      </c>
    </row>
    <row r="13" spans="1:7" x14ac:dyDescent="0.5">
      <c r="A13" s="217"/>
      <c r="B13" s="15"/>
      <c r="C13" s="15"/>
      <c r="D13" s="505"/>
      <c r="E13" s="35"/>
      <c r="F13" s="369">
        <f t="shared" ref="F13:F16" si="1">E13*1</f>
        <v>0</v>
      </c>
      <c r="G13" s="38"/>
    </row>
    <row r="14" spans="1:7" x14ac:dyDescent="0.5">
      <c r="A14" s="217"/>
      <c r="B14" s="15"/>
      <c r="C14" s="15"/>
      <c r="D14" s="505"/>
      <c r="E14" s="35"/>
      <c r="F14" s="369">
        <f t="shared" si="1"/>
        <v>0</v>
      </c>
      <c r="G14" s="38"/>
    </row>
    <row r="15" spans="1:7" s="195" customFormat="1" x14ac:dyDescent="0.5">
      <c r="A15" s="217"/>
      <c r="B15" s="15"/>
      <c r="C15" s="15"/>
      <c r="D15" s="505"/>
      <c r="E15" s="35"/>
      <c r="F15" s="369">
        <f t="shared" si="1"/>
        <v>0</v>
      </c>
      <c r="G15" s="38"/>
    </row>
    <row r="16" spans="1:7" s="195" customFormat="1" x14ac:dyDescent="0.5">
      <c r="A16" s="217"/>
      <c r="B16" s="15"/>
      <c r="C16" s="15"/>
      <c r="D16" s="505"/>
      <c r="E16" s="35"/>
      <c r="F16" s="369">
        <f t="shared" si="1"/>
        <v>0</v>
      </c>
      <c r="G16" s="38"/>
    </row>
    <row r="17" spans="1:8" x14ac:dyDescent="0.5">
      <c r="A17" s="283" t="s">
        <v>175</v>
      </c>
      <c r="B17" s="3"/>
      <c r="C17" s="15"/>
      <c r="D17" s="505"/>
      <c r="E17" s="35"/>
      <c r="F17" s="380"/>
      <c r="G17" s="38"/>
    </row>
    <row r="18" spans="1:8" x14ac:dyDescent="0.5">
      <c r="A18" s="283" t="s">
        <v>176</v>
      </c>
      <c r="B18" s="3"/>
      <c r="C18" s="15"/>
      <c r="D18" s="505"/>
      <c r="E18" s="35"/>
      <c r="F18" s="380"/>
      <c r="G18" s="38"/>
    </row>
    <row r="19" spans="1:8" x14ac:dyDescent="0.5">
      <c r="A19" s="217" t="s">
        <v>177</v>
      </c>
      <c r="B19" s="3"/>
      <c r="C19" s="15"/>
      <c r="D19" s="505"/>
      <c r="E19" s="36"/>
      <c r="F19" s="380">
        <f>E19*1</f>
        <v>0</v>
      </c>
      <c r="G19" s="38"/>
    </row>
    <row r="20" spans="1:8" x14ac:dyDescent="0.5">
      <c r="A20" s="217" t="s">
        <v>178</v>
      </c>
      <c r="B20" s="3"/>
      <c r="C20" s="15"/>
      <c r="D20" s="505"/>
      <c r="E20" s="36"/>
      <c r="F20" s="380">
        <f t="shared" ref="F20:F23" si="2">E20*1</f>
        <v>0</v>
      </c>
      <c r="G20" s="38"/>
    </row>
    <row r="21" spans="1:8" x14ac:dyDescent="0.5">
      <c r="A21" s="217" t="s">
        <v>179</v>
      </c>
      <c r="B21" s="3"/>
      <c r="C21" s="15"/>
      <c r="D21" s="505"/>
      <c r="E21" s="36"/>
      <c r="F21" s="380">
        <f t="shared" si="2"/>
        <v>0</v>
      </c>
      <c r="G21" s="38"/>
    </row>
    <row r="22" spans="1:8" x14ac:dyDescent="0.5">
      <c r="A22" s="217" t="s">
        <v>180</v>
      </c>
      <c r="B22" s="3"/>
      <c r="C22" s="15"/>
      <c r="D22" s="505"/>
      <c r="E22" s="36"/>
      <c r="F22" s="380">
        <f t="shared" si="2"/>
        <v>0</v>
      </c>
      <c r="G22" s="38"/>
    </row>
    <row r="23" spans="1:8" x14ac:dyDescent="0.5">
      <c r="A23" s="217"/>
      <c r="B23" s="3"/>
      <c r="C23" s="15"/>
      <c r="D23" s="505"/>
      <c r="E23" s="36"/>
      <c r="F23" s="380">
        <f t="shared" si="2"/>
        <v>0</v>
      </c>
      <c r="G23" s="38"/>
    </row>
    <row r="24" spans="1:8" x14ac:dyDescent="0.5">
      <c r="A24" s="217" t="s">
        <v>181</v>
      </c>
      <c r="B24" s="3"/>
      <c r="C24" s="15"/>
      <c r="D24" s="505"/>
      <c r="E24" s="36"/>
      <c r="F24" s="380"/>
      <c r="G24" s="38"/>
    </row>
    <row r="25" spans="1:8" x14ac:dyDescent="0.5">
      <c r="A25" s="217" t="s">
        <v>182</v>
      </c>
      <c r="B25" s="15"/>
      <c r="C25" s="15"/>
      <c r="D25" s="505"/>
      <c r="E25" s="35"/>
      <c r="F25" s="380"/>
      <c r="G25" s="38"/>
    </row>
    <row r="26" spans="1:8" x14ac:dyDescent="0.5">
      <c r="A26" s="217" t="s">
        <v>183</v>
      </c>
      <c r="B26" s="15" t="s">
        <v>184</v>
      </c>
      <c r="C26" s="15"/>
      <c r="D26" s="505"/>
      <c r="E26" s="35"/>
      <c r="F26" s="380"/>
      <c r="G26" s="38"/>
    </row>
    <row r="27" spans="1:8" x14ac:dyDescent="0.5">
      <c r="A27" s="217" t="s">
        <v>185</v>
      </c>
      <c r="B27" s="15"/>
      <c r="C27" s="15"/>
      <c r="D27" s="505"/>
      <c r="E27" s="35"/>
      <c r="F27" s="380">
        <v>0</v>
      </c>
      <c r="G27" s="38" t="s">
        <v>186</v>
      </c>
    </row>
    <row r="28" spans="1:8" x14ac:dyDescent="0.5">
      <c r="A28" s="284"/>
      <c r="B28" s="478"/>
      <c r="C28" s="478"/>
      <c r="D28" s="507"/>
      <c r="E28" s="46"/>
      <c r="F28" s="480"/>
      <c r="G28" s="469"/>
    </row>
    <row r="29" spans="1:8" x14ac:dyDescent="0.5">
      <c r="A29" s="218"/>
      <c r="B29" s="28"/>
      <c r="C29" s="28"/>
      <c r="D29" s="508"/>
      <c r="E29" s="317"/>
      <c r="F29" s="382"/>
      <c r="G29" s="29"/>
    </row>
    <row r="30" spans="1:8" x14ac:dyDescent="0.5">
      <c r="A30" s="216" t="s">
        <v>187</v>
      </c>
      <c r="B30" s="479"/>
      <c r="C30" s="479"/>
      <c r="D30" s="505"/>
      <c r="E30" s="35"/>
      <c r="F30" s="481">
        <v>0</v>
      </c>
      <c r="G30" s="473" t="s">
        <v>188</v>
      </c>
    </row>
    <row r="31" spans="1:8" x14ac:dyDescent="0.5">
      <c r="A31" s="217"/>
      <c r="B31" s="15"/>
      <c r="C31" s="3"/>
      <c r="D31" s="505"/>
      <c r="E31" s="15"/>
      <c r="F31" s="381"/>
      <c r="G31" s="38"/>
    </row>
    <row r="32" spans="1:8" x14ac:dyDescent="0.5">
      <c r="A32" s="218"/>
      <c r="B32" s="316"/>
      <c r="C32" s="316"/>
      <c r="D32" s="508"/>
      <c r="E32" s="317"/>
      <c r="F32" s="382"/>
      <c r="G32" s="29"/>
      <c r="H32" s="373">
        <f>SUM(F6:F32)/26</f>
        <v>0</v>
      </c>
    </row>
    <row r="33" spans="1:7" x14ac:dyDescent="0.5">
      <c r="A33" s="285" t="s">
        <v>256</v>
      </c>
      <c r="B33" s="27"/>
      <c r="C33" s="27"/>
      <c r="D33" s="509"/>
      <c r="E33" s="97"/>
      <c r="F33" s="383"/>
      <c r="G33" s="222"/>
    </row>
    <row r="34" spans="1:7" x14ac:dyDescent="0.5">
      <c r="A34" s="283" t="s">
        <v>255</v>
      </c>
      <c r="B34" s="15"/>
      <c r="C34" s="15"/>
      <c r="D34" s="505"/>
      <c r="E34" s="35"/>
      <c r="F34" s="380"/>
      <c r="G34" s="38"/>
    </row>
    <row r="35" spans="1:7" x14ac:dyDescent="0.5">
      <c r="A35" s="217" t="s">
        <v>189</v>
      </c>
      <c r="B35" s="15"/>
      <c r="C35" s="15"/>
      <c r="D35" s="505"/>
      <c r="E35" s="35"/>
      <c r="F35" s="380"/>
      <c r="G35" s="38"/>
    </row>
    <row r="36" spans="1:7" x14ac:dyDescent="0.5">
      <c r="A36" s="217" t="s">
        <v>257</v>
      </c>
      <c r="B36" s="3"/>
      <c r="C36" s="15"/>
      <c r="D36" s="505"/>
      <c r="E36" s="35"/>
      <c r="F36" s="380">
        <v>0</v>
      </c>
      <c r="G36" s="38" t="s">
        <v>190</v>
      </c>
    </row>
    <row r="37" spans="1:7" x14ac:dyDescent="0.5">
      <c r="A37" s="217" t="s">
        <v>258</v>
      </c>
      <c r="B37" s="15"/>
      <c r="C37" s="15"/>
      <c r="D37" s="505"/>
      <c r="E37" s="35"/>
      <c r="F37" s="380">
        <v>0</v>
      </c>
      <c r="G37" s="38" t="s">
        <v>191</v>
      </c>
    </row>
    <row r="38" spans="1:7" x14ac:dyDescent="0.5">
      <c r="A38" s="217" t="s">
        <v>259</v>
      </c>
      <c r="B38" s="15"/>
      <c r="C38" s="15"/>
      <c r="D38" s="505"/>
      <c r="E38" s="35"/>
      <c r="F38" s="380">
        <v>0</v>
      </c>
      <c r="G38" s="38" t="s">
        <v>191</v>
      </c>
    </row>
    <row r="39" spans="1:7" x14ac:dyDescent="0.5">
      <c r="A39" s="217" t="s">
        <v>260</v>
      </c>
      <c r="B39" s="15"/>
      <c r="C39" s="15"/>
      <c r="D39" s="505"/>
      <c r="E39" s="35"/>
      <c r="F39" s="380"/>
      <c r="G39" s="38"/>
    </row>
    <row r="40" spans="1:7" ht="42.75" customHeight="1" x14ac:dyDescent="0.5">
      <c r="A40" s="217" t="s">
        <v>192</v>
      </c>
      <c r="B40" s="15"/>
      <c r="C40" s="15"/>
      <c r="D40" s="505"/>
      <c r="E40" s="35"/>
      <c r="F40" s="380"/>
      <c r="G40" s="513" t="s">
        <v>193</v>
      </c>
    </row>
    <row r="41" spans="1:7" x14ac:dyDescent="0.5">
      <c r="A41" s="217" t="s">
        <v>261</v>
      </c>
      <c r="B41" s="15"/>
      <c r="C41" s="15"/>
      <c r="D41" s="505"/>
      <c r="E41" s="35"/>
      <c r="F41" s="380"/>
      <c r="G41" s="513"/>
    </row>
    <row r="42" spans="1:7" x14ac:dyDescent="0.5">
      <c r="A42" s="217" t="s">
        <v>262</v>
      </c>
      <c r="B42" s="15"/>
      <c r="C42" s="15"/>
      <c r="D42" s="505"/>
      <c r="E42" s="35"/>
      <c r="F42" s="380"/>
      <c r="G42" s="513"/>
    </row>
    <row r="43" spans="1:7" x14ac:dyDescent="0.5">
      <c r="A43" s="217" t="s">
        <v>263</v>
      </c>
      <c r="B43" s="15"/>
      <c r="C43" s="15"/>
      <c r="D43" s="505"/>
      <c r="E43" s="35"/>
      <c r="F43" s="380">
        <v>0</v>
      </c>
      <c r="G43" s="38" t="s">
        <v>194</v>
      </c>
    </row>
    <row r="44" spans="1:7" x14ac:dyDescent="0.5">
      <c r="A44" s="217" t="s">
        <v>264</v>
      </c>
      <c r="B44" s="15"/>
      <c r="C44" s="15"/>
      <c r="D44" s="505"/>
      <c r="E44" s="35"/>
      <c r="F44" s="380">
        <v>0</v>
      </c>
      <c r="G44" s="38" t="s">
        <v>195</v>
      </c>
    </row>
    <row r="45" spans="1:7" x14ac:dyDescent="0.5">
      <c r="A45" s="217" t="s">
        <v>196</v>
      </c>
      <c r="B45" s="15"/>
      <c r="C45" s="15"/>
      <c r="D45" s="505"/>
      <c r="E45" s="35"/>
      <c r="F45" s="380"/>
      <c r="G45" s="38"/>
    </row>
    <row r="46" spans="1:7" x14ac:dyDescent="0.5">
      <c r="A46" s="217" t="s">
        <v>263</v>
      </c>
      <c r="B46" s="15"/>
      <c r="C46" s="15"/>
      <c r="D46" s="505"/>
      <c r="E46" s="35"/>
      <c r="F46" s="380">
        <v>0</v>
      </c>
      <c r="G46" s="38" t="s">
        <v>14</v>
      </c>
    </row>
    <row r="47" spans="1:7" x14ac:dyDescent="0.5">
      <c r="A47" s="217" t="s">
        <v>264</v>
      </c>
      <c r="B47" s="15"/>
      <c r="C47" s="15"/>
      <c r="D47" s="505"/>
      <c r="E47" s="35"/>
      <c r="F47" s="380">
        <v>0</v>
      </c>
      <c r="G47" s="38" t="s">
        <v>197</v>
      </c>
    </row>
    <row r="48" spans="1:7" x14ac:dyDescent="0.5">
      <c r="A48" s="217" t="s">
        <v>198</v>
      </c>
      <c r="B48" s="15"/>
      <c r="C48" s="15"/>
      <c r="D48" s="505"/>
      <c r="E48" s="15"/>
      <c r="F48" s="380"/>
      <c r="G48" s="38"/>
    </row>
    <row r="49" spans="1:8" x14ac:dyDescent="0.5">
      <c r="A49" s="217" t="s">
        <v>263</v>
      </c>
      <c r="B49" s="119"/>
      <c r="C49" s="119"/>
      <c r="D49" s="510"/>
      <c r="E49" s="35"/>
      <c r="F49" s="380">
        <v>0</v>
      </c>
      <c r="G49" s="38" t="s">
        <v>19</v>
      </c>
    </row>
    <row r="50" spans="1:8" x14ac:dyDescent="0.5">
      <c r="A50" s="217" t="s">
        <v>264</v>
      </c>
      <c r="B50" s="119"/>
      <c r="C50" s="119"/>
      <c r="D50" s="508"/>
      <c r="E50" s="35"/>
      <c r="F50" s="380">
        <v>0</v>
      </c>
      <c r="G50" s="38" t="s">
        <v>194</v>
      </c>
      <c r="H50" s="373">
        <f>SUM(F33:F50)/26</f>
        <v>0</v>
      </c>
    </row>
    <row r="51" spans="1:8" x14ac:dyDescent="0.5">
      <c r="A51" s="219" t="s">
        <v>1</v>
      </c>
      <c r="B51" s="222"/>
      <c r="C51" s="222"/>
      <c r="D51" s="520"/>
      <c r="E51" s="222"/>
      <c r="F51" s="384">
        <f>SUM(F6:F50)/26</f>
        <v>0</v>
      </c>
      <c r="G51" s="222"/>
    </row>
    <row r="52" spans="1:8" x14ac:dyDescent="0.5">
      <c r="A52" s="218"/>
      <c r="B52" s="29"/>
      <c r="C52" s="29"/>
      <c r="D52" s="521"/>
      <c r="E52" s="29"/>
      <c r="F52" s="385"/>
      <c r="G52" s="29"/>
    </row>
    <row r="53" spans="1:8" s="126" customFormat="1" x14ac:dyDescent="0.5">
      <c r="A53" s="211" t="s">
        <v>199</v>
      </c>
      <c r="B53" s="221" t="s">
        <v>734</v>
      </c>
      <c r="C53" s="211"/>
      <c r="D53" s="522"/>
      <c r="E53" s="211"/>
      <c r="F53" s="386"/>
      <c r="G53" s="211"/>
    </row>
    <row r="54" spans="1:8" s="126" customFormat="1" x14ac:dyDescent="0.5">
      <c r="A54" s="211"/>
      <c r="B54" s="221" t="s">
        <v>735</v>
      </c>
      <c r="C54" s="211"/>
      <c r="D54" s="522"/>
      <c r="E54" s="211"/>
      <c r="F54" s="386"/>
      <c r="G54" s="211"/>
    </row>
    <row r="55" spans="1:8" x14ac:dyDescent="0.5">
      <c r="A55" s="209" t="s">
        <v>200</v>
      </c>
      <c r="B55" s="281"/>
      <c r="C55" s="281"/>
      <c r="D55" s="523"/>
      <c r="E55" s="281"/>
      <c r="F55" s="303"/>
      <c r="G55" s="281"/>
    </row>
    <row r="56" spans="1:8" ht="3" customHeight="1" x14ac:dyDescent="0.5">
      <c r="A56" s="282"/>
      <c r="B56" s="281"/>
      <c r="C56" s="281"/>
      <c r="D56" s="523"/>
      <c r="E56" s="281"/>
      <c r="F56" s="303"/>
      <c r="G56" s="281"/>
    </row>
    <row r="57" spans="1:8" x14ac:dyDescent="0.5">
      <c r="A57" s="664" t="s">
        <v>0</v>
      </c>
      <c r="B57" s="664" t="s">
        <v>201</v>
      </c>
      <c r="C57" s="212" t="s">
        <v>202</v>
      </c>
      <c r="D57" s="718" t="s">
        <v>142</v>
      </c>
      <c r="E57" s="664" t="s">
        <v>3</v>
      </c>
      <c r="F57" s="364" t="s">
        <v>6</v>
      </c>
      <c r="G57" s="720" t="s">
        <v>654</v>
      </c>
    </row>
    <row r="58" spans="1:8" x14ac:dyDescent="0.5">
      <c r="A58" s="665"/>
      <c r="B58" s="665"/>
      <c r="C58" s="214" t="s">
        <v>170</v>
      </c>
      <c r="D58" s="719"/>
      <c r="E58" s="665"/>
      <c r="F58" s="365" t="s">
        <v>7</v>
      </c>
      <c r="G58" s="721"/>
    </row>
    <row r="59" spans="1:8" x14ac:dyDescent="0.5">
      <c r="A59" s="283" t="s">
        <v>652</v>
      </c>
      <c r="B59" s="120"/>
      <c r="C59" s="120"/>
      <c r="D59" s="505"/>
      <c r="E59" s="35"/>
      <c r="F59" s="370"/>
      <c r="G59" s="473" t="s">
        <v>755</v>
      </c>
    </row>
    <row r="60" spans="1:8" x14ac:dyDescent="0.5">
      <c r="A60" s="283" t="s">
        <v>265</v>
      </c>
      <c r="B60" s="15"/>
      <c r="C60" s="15"/>
      <c r="D60" s="505"/>
      <c r="E60" s="35"/>
      <c r="F60" s="51"/>
      <c r="G60" s="38"/>
    </row>
    <row r="61" spans="1:8" x14ac:dyDescent="0.5">
      <c r="A61" s="217" t="s">
        <v>203</v>
      </c>
      <c r="B61" s="15"/>
      <c r="C61" s="15"/>
      <c r="D61" s="505"/>
      <c r="E61" s="35"/>
      <c r="F61" s="51"/>
      <c r="G61" s="38"/>
    </row>
    <row r="62" spans="1:8" x14ac:dyDescent="0.5">
      <c r="A62" s="217" t="s">
        <v>204</v>
      </c>
      <c r="B62" s="3"/>
      <c r="C62" s="15"/>
      <c r="D62" s="505"/>
      <c r="E62" s="35"/>
      <c r="F62" s="380">
        <v>0</v>
      </c>
      <c r="G62" s="514" t="s">
        <v>205</v>
      </c>
    </row>
    <row r="63" spans="1:8" x14ac:dyDescent="0.5">
      <c r="A63" s="217"/>
      <c r="B63" s="3"/>
      <c r="C63" s="15"/>
      <c r="D63" s="505"/>
      <c r="E63" s="35"/>
      <c r="F63" s="380"/>
      <c r="G63" s="514"/>
    </row>
    <row r="64" spans="1:8" x14ac:dyDescent="0.5">
      <c r="A64" s="217"/>
      <c r="B64" s="3"/>
      <c r="C64" s="15"/>
      <c r="D64" s="505"/>
      <c r="E64" s="35"/>
      <c r="F64" s="380"/>
      <c r="G64" s="514"/>
    </row>
    <row r="65" spans="1:7" x14ac:dyDescent="0.5">
      <c r="A65" s="217" t="s">
        <v>206</v>
      </c>
      <c r="B65" s="15"/>
      <c r="C65" s="15"/>
      <c r="D65" s="505"/>
      <c r="E65" s="35"/>
      <c r="F65" s="380">
        <v>0</v>
      </c>
      <c r="G65" s="514" t="s">
        <v>207</v>
      </c>
    </row>
    <row r="66" spans="1:7" x14ac:dyDescent="0.5">
      <c r="A66" s="217"/>
      <c r="B66" s="15"/>
      <c r="C66" s="15"/>
      <c r="D66" s="505"/>
      <c r="E66" s="35"/>
      <c r="F66" s="380"/>
      <c r="G66" s="514"/>
    </row>
    <row r="67" spans="1:7" x14ac:dyDescent="0.5">
      <c r="A67" s="217"/>
      <c r="B67" s="15"/>
      <c r="C67" s="15"/>
      <c r="D67" s="505"/>
      <c r="E67" s="35"/>
      <c r="F67" s="380"/>
      <c r="G67" s="514"/>
    </row>
    <row r="68" spans="1:7" x14ac:dyDescent="0.5">
      <c r="A68" s="217" t="s">
        <v>208</v>
      </c>
      <c r="B68" s="15"/>
      <c r="C68" s="15"/>
      <c r="D68" s="505"/>
      <c r="E68" s="35"/>
      <c r="F68" s="380">
        <v>0</v>
      </c>
      <c r="G68" s="514" t="s">
        <v>209</v>
      </c>
    </row>
    <row r="69" spans="1:7" x14ac:dyDescent="0.5">
      <c r="A69" s="217"/>
      <c r="B69" s="15"/>
      <c r="C69" s="15"/>
      <c r="D69" s="505"/>
      <c r="E69" s="35"/>
      <c r="F69" s="369"/>
      <c r="G69" s="514"/>
    </row>
    <row r="70" spans="1:7" x14ac:dyDescent="0.5">
      <c r="A70" s="217"/>
      <c r="B70" s="15"/>
      <c r="C70" s="15"/>
      <c r="D70" s="505"/>
      <c r="E70" s="35"/>
      <c r="F70" s="369"/>
      <c r="G70" s="514"/>
    </row>
    <row r="71" spans="1:7" x14ac:dyDescent="0.5">
      <c r="A71" s="217" t="s">
        <v>615</v>
      </c>
      <c r="B71" s="15"/>
      <c r="C71" s="15"/>
      <c r="D71" s="505"/>
      <c r="E71" s="35"/>
      <c r="F71" s="387"/>
      <c r="G71" s="514"/>
    </row>
    <row r="72" spans="1:7" x14ac:dyDescent="0.5">
      <c r="A72" s="217" t="s">
        <v>616</v>
      </c>
      <c r="B72" s="15"/>
      <c r="C72" s="15"/>
      <c r="D72" s="505"/>
      <c r="E72" s="35"/>
      <c r="F72" s="387"/>
      <c r="G72" s="514"/>
    </row>
    <row r="73" spans="1:7" x14ac:dyDescent="0.5">
      <c r="A73" s="217" t="s">
        <v>210</v>
      </c>
      <c r="B73" s="15"/>
      <c r="C73" s="15"/>
      <c r="D73" s="505"/>
      <c r="E73" s="35"/>
      <c r="F73" s="380">
        <v>0</v>
      </c>
      <c r="G73" s="514" t="s">
        <v>211</v>
      </c>
    </row>
    <row r="74" spans="1:7" x14ac:dyDescent="0.5">
      <c r="A74" s="217"/>
      <c r="B74" s="15"/>
      <c r="C74" s="15"/>
      <c r="D74" s="505"/>
      <c r="E74" s="35"/>
      <c r="F74" s="380"/>
      <c r="G74" s="514"/>
    </row>
    <row r="75" spans="1:7" x14ac:dyDescent="0.5">
      <c r="A75" s="217"/>
      <c r="B75" s="15"/>
      <c r="C75" s="15"/>
      <c r="D75" s="505"/>
      <c r="E75" s="35"/>
      <c r="F75" s="380"/>
      <c r="G75" s="514"/>
    </row>
    <row r="76" spans="1:7" x14ac:dyDescent="0.5">
      <c r="A76" s="217" t="s">
        <v>212</v>
      </c>
      <c r="B76" s="15"/>
      <c r="C76" s="15"/>
      <c r="D76" s="505"/>
      <c r="E76" s="35"/>
      <c r="F76" s="380">
        <v>0</v>
      </c>
      <c r="G76" s="514" t="s">
        <v>213</v>
      </c>
    </row>
    <row r="77" spans="1:7" x14ac:dyDescent="0.5">
      <c r="A77" s="217"/>
      <c r="B77" s="15"/>
      <c r="C77" s="15"/>
      <c r="D77" s="505"/>
      <c r="E77" s="35"/>
      <c r="F77" s="380"/>
      <c r="G77" s="514"/>
    </row>
    <row r="78" spans="1:7" x14ac:dyDescent="0.5">
      <c r="A78" s="217"/>
      <c r="B78" s="15"/>
      <c r="C78" s="15"/>
      <c r="D78" s="505"/>
      <c r="E78" s="35"/>
      <c r="F78" s="380"/>
      <c r="G78" s="514"/>
    </row>
    <row r="79" spans="1:7" x14ac:dyDescent="0.5">
      <c r="A79" s="217" t="s">
        <v>208</v>
      </c>
      <c r="B79" s="15"/>
      <c r="C79" s="15"/>
      <c r="D79" s="505"/>
      <c r="E79" s="35"/>
      <c r="F79" s="380">
        <v>0</v>
      </c>
      <c r="G79" s="514" t="s">
        <v>214</v>
      </c>
    </row>
    <row r="80" spans="1:7" x14ac:dyDescent="0.5">
      <c r="A80" s="217"/>
      <c r="B80" s="15"/>
      <c r="C80" s="15"/>
      <c r="D80" s="505"/>
      <c r="E80" s="35"/>
      <c r="F80" s="380"/>
      <c r="G80" s="514"/>
    </row>
    <row r="81" spans="1:7" x14ac:dyDescent="0.5">
      <c r="A81" s="218"/>
      <c r="B81" s="28"/>
      <c r="C81" s="28"/>
      <c r="D81" s="508"/>
      <c r="E81" s="317"/>
      <c r="F81" s="382"/>
      <c r="G81" s="515"/>
    </row>
    <row r="82" spans="1:7" ht="57" customHeight="1" x14ac:dyDescent="0.5">
      <c r="A82" s="318" t="s">
        <v>215</v>
      </c>
      <c r="B82" s="27"/>
      <c r="C82" s="27"/>
      <c r="D82" s="509"/>
      <c r="E82" s="97"/>
      <c r="F82" s="383"/>
      <c r="G82" s="516" t="s">
        <v>216</v>
      </c>
    </row>
    <row r="83" spans="1:7" x14ac:dyDescent="0.5">
      <c r="A83" s="217"/>
      <c r="B83" s="15"/>
      <c r="C83" s="15"/>
      <c r="D83" s="505"/>
      <c r="E83" s="35"/>
      <c r="F83" s="380"/>
      <c r="G83" s="517"/>
    </row>
    <row r="84" spans="1:7" x14ac:dyDescent="0.5">
      <c r="A84" s="217" t="s">
        <v>217</v>
      </c>
      <c r="B84" s="15"/>
      <c r="C84" s="15"/>
      <c r="D84" s="505"/>
      <c r="E84" s="35"/>
      <c r="F84" s="380"/>
      <c r="G84" s="38"/>
    </row>
    <row r="85" spans="1:7" x14ac:dyDescent="0.5">
      <c r="A85" s="217" t="s">
        <v>218</v>
      </c>
      <c r="B85" s="15"/>
      <c r="C85" s="15"/>
      <c r="D85" s="510"/>
      <c r="E85" s="15"/>
      <c r="F85" s="388"/>
      <c r="G85" s="38"/>
    </row>
    <row r="86" spans="1:7" x14ac:dyDescent="0.5">
      <c r="A86" s="217" t="s">
        <v>219</v>
      </c>
      <c r="B86" s="15"/>
      <c r="C86" s="15"/>
      <c r="D86" s="510"/>
      <c r="E86" s="15"/>
      <c r="F86" s="380">
        <f>E86*2</f>
        <v>0</v>
      </c>
      <c r="G86" s="38" t="s">
        <v>220</v>
      </c>
    </row>
    <row r="87" spans="1:7" x14ac:dyDescent="0.5">
      <c r="A87" s="217"/>
      <c r="B87" s="15"/>
      <c r="C87" s="15"/>
      <c r="D87" s="510"/>
      <c r="E87" s="15"/>
      <c r="F87" s="380"/>
      <c r="G87" s="38"/>
    </row>
    <row r="88" spans="1:7" x14ac:dyDescent="0.5">
      <c r="A88" s="217" t="s">
        <v>221</v>
      </c>
      <c r="B88" s="3"/>
      <c r="C88" s="15"/>
      <c r="D88" s="511"/>
      <c r="E88" s="44"/>
      <c r="F88" s="380">
        <f t="shared" ref="F88:F117" si="3">E88*1</f>
        <v>0</v>
      </c>
      <c r="G88" s="38" t="s">
        <v>222</v>
      </c>
    </row>
    <row r="89" spans="1:7" x14ac:dyDescent="0.5">
      <c r="A89" s="217"/>
      <c r="B89" s="3"/>
      <c r="C89" s="15"/>
      <c r="D89" s="511"/>
      <c r="E89" s="44"/>
      <c r="F89" s="380"/>
      <c r="G89" s="38"/>
    </row>
    <row r="90" spans="1:7" x14ac:dyDescent="0.5">
      <c r="A90" s="283" t="s">
        <v>223</v>
      </c>
      <c r="B90" s="3"/>
      <c r="C90" s="15"/>
      <c r="D90" s="511"/>
      <c r="E90" s="44"/>
      <c r="F90" s="389"/>
      <c r="G90" s="38"/>
    </row>
    <row r="91" spans="1:7" x14ac:dyDescent="0.5">
      <c r="A91" s="217" t="s">
        <v>266</v>
      </c>
      <c r="B91" s="3"/>
      <c r="C91" s="15"/>
      <c r="D91" s="511"/>
      <c r="E91" s="45"/>
      <c r="F91" s="380">
        <f>E91*1</f>
        <v>0</v>
      </c>
      <c r="G91" s="38" t="s">
        <v>753</v>
      </c>
    </row>
    <row r="92" spans="1:7" x14ac:dyDescent="0.5">
      <c r="A92" s="217" t="s">
        <v>267</v>
      </c>
      <c r="B92" s="3"/>
      <c r="C92" s="15"/>
      <c r="D92" s="511"/>
      <c r="E92" s="45"/>
      <c r="F92" s="380"/>
      <c r="G92" s="38" t="s">
        <v>357</v>
      </c>
    </row>
    <row r="93" spans="1:7" x14ac:dyDescent="0.5">
      <c r="A93" s="217"/>
      <c r="B93" s="15"/>
      <c r="C93" s="15"/>
      <c r="D93" s="510"/>
      <c r="E93" s="15"/>
      <c r="F93" s="380"/>
      <c r="G93" s="38"/>
    </row>
    <row r="94" spans="1:7" x14ac:dyDescent="0.5">
      <c r="A94" s="217"/>
      <c r="B94" s="15"/>
      <c r="C94" s="15"/>
      <c r="D94" s="510"/>
      <c r="E94" s="15"/>
      <c r="F94" s="380"/>
      <c r="G94" s="38"/>
    </row>
    <row r="95" spans="1:7" x14ac:dyDescent="0.5">
      <c r="A95" s="217"/>
      <c r="B95" s="15"/>
      <c r="C95" s="15"/>
      <c r="D95" s="510"/>
      <c r="E95" s="15"/>
      <c r="F95" s="380"/>
      <c r="G95" s="38"/>
    </row>
    <row r="96" spans="1:7" x14ac:dyDescent="0.5">
      <c r="A96" s="217"/>
      <c r="B96" s="3"/>
      <c r="C96" s="15"/>
      <c r="D96" s="511"/>
      <c r="E96" s="45"/>
      <c r="F96" s="380"/>
      <c r="G96" s="38"/>
    </row>
    <row r="97" spans="1:7" x14ac:dyDescent="0.5">
      <c r="A97" s="217"/>
      <c r="B97" s="3"/>
      <c r="C97" s="15"/>
      <c r="D97" s="511"/>
      <c r="E97" s="45"/>
      <c r="F97" s="380"/>
      <c r="G97" s="38"/>
    </row>
    <row r="98" spans="1:7" x14ac:dyDescent="0.5">
      <c r="A98" s="217"/>
      <c r="B98" s="3"/>
      <c r="C98" s="15"/>
      <c r="D98" s="511"/>
      <c r="E98" s="45"/>
      <c r="F98" s="380"/>
      <c r="G98" s="38"/>
    </row>
    <row r="99" spans="1:7" x14ac:dyDescent="0.5">
      <c r="A99" s="217"/>
      <c r="B99" s="3"/>
      <c r="C99" s="15"/>
      <c r="D99" s="511"/>
      <c r="E99" s="45"/>
      <c r="F99" s="380"/>
      <c r="G99" s="38"/>
    </row>
    <row r="100" spans="1:7" x14ac:dyDescent="0.5">
      <c r="A100" s="217"/>
      <c r="B100" s="3"/>
      <c r="C100" s="15"/>
      <c r="D100" s="511"/>
      <c r="E100" s="45"/>
      <c r="F100" s="380"/>
      <c r="G100" s="38"/>
    </row>
    <row r="101" spans="1:7" x14ac:dyDescent="0.5">
      <c r="A101" s="217"/>
      <c r="B101" s="3"/>
      <c r="C101" s="15"/>
      <c r="D101" s="511"/>
      <c r="E101" s="45"/>
      <c r="F101" s="380"/>
      <c r="G101" s="38"/>
    </row>
    <row r="102" spans="1:7" x14ac:dyDescent="0.5">
      <c r="A102" s="217"/>
      <c r="B102" s="3"/>
      <c r="C102" s="15"/>
      <c r="D102" s="511"/>
      <c r="E102" s="45"/>
      <c r="F102" s="380"/>
      <c r="G102" s="38"/>
    </row>
    <row r="103" spans="1:7" x14ac:dyDescent="0.5">
      <c r="A103" s="217" t="s">
        <v>226</v>
      </c>
      <c r="B103" s="3"/>
      <c r="C103" s="15"/>
      <c r="D103" s="511"/>
      <c r="E103" s="45"/>
      <c r="F103" s="380">
        <f>E103*1</f>
        <v>0</v>
      </c>
      <c r="G103" s="38" t="s">
        <v>753</v>
      </c>
    </row>
    <row r="104" spans="1:7" x14ac:dyDescent="0.5">
      <c r="A104" s="217"/>
      <c r="B104" s="15"/>
      <c r="C104" s="15"/>
      <c r="D104" s="510"/>
      <c r="E104" s="15"/>
      <c r="F104" s="380"/>
      <c r="G104" s="38" t="s">
        <v>357</v>
      </c>
    </row>
    <row r="105" spans="1:7" x14ac:dyDescent="0.5">
      <c r="A105" s="217"/>
      <c r="B105" s="15"/>
      <c r="C105" s="15"/>
      <c r="D105" s="510"/>
      <c r="E105" s="15"/>
      <c r="F105" s="380"/>
      <c r="G105" s="38"/>
    </row>
    <row r="106" spans="1:7" x14ac:dyDescent="0.5">
      <c r="A106" s="217"/>
      <c r="B106" s="3"/>
      <c r="C106" s="15"/>
      <c r="D106" s="511"/>
      <c r="E106" s="45"/>
      <c r="F106" s="380"/>
      <c r="G106" s="38"/>
    </row>
    <row r="107" spans="1:7" x14ac:dyDescent="0.5">
      <c r="A107" s="217"/>
      <c r="B107" s="3"/>
      <c r="C107" s="15"/>
      <c r="D107" s="511"/>
      <c r="E107" s="45"/>
      <c r="F107" s="380"/>
      <c r="G107" s="38"/>
    </row>
    <row r="108" spans="1:7" x14ac:dyDescent="0.5">
      <c r="A108" s="217"/>
      <c r="B108" s="3"/>
      <c r="C108" s="15"/>
      <c r="D108" s="511"/>
      <c r="E108" s="45"/>
      <c r="F108" s="380"/>
      <c r="G108" s="38"/>
    </row>
    <row r="109" spans="1:7" x14ac:dyDescent="0.5">
      <c r="A109" s="217"/>
      <c r="B109" s="3"/>
      <c r="C109" s="15"/>
      <c r="D109" s="511"/>
      <c r="E109" s="45"/>
      <c r="F109" s="380"/>
      <c r="G109" s="38"/>
    </row>
    <row r="110" spans="1:7" x14ac:dyDescent="0.5">
      <c r="A110" s="217"/>
      <c r="B110" s="3"/>
      <c r="C110" s="15"/>
      <c r="D110" s="511"/>
      <c r="E110" s="45"/>
      <c r="F110" s="380"/>
      <c r="G110" s="38"/>
    </row>
    <row r="111" spans="1:7" x14ac:dyDescent="0.5">
      <c r="A111" s="217"/>
      <c r="B111" s="3"/>
      <c r="C111" s="15"/>
      <c r="D111" s="511"/>
      <c r="E111" s="45"/>
      <c r="F111" s="380"/>
      <c r="G111" s="38"/>
    </row>
    <row r="112" spans="1:7" x14ac:dyDescent="0.5">
      <c r="A112" s="217"/>
      <c r="B112" s="3"/>
      <c r="C112" s="15"/>
      <c r="D112" s="511"/>
      <c r="E112" s="45"/>
      <c r="F112" s="380"/>
      <c r="G112" s="38"/>
    </row>
    <row r="113" spans="1:8" x14ac:dyDescent="0.5">
      <c r="A113" s="217"/>
      <c r="B113" s="3"/>
      <c r="C113" s="15"/>
      <c r="D113" s="511"/>
      <c r="E113" s="45"/>
      <c r="F113" s="380"/>
      <c r="G113" s="38"/>
      <c r="H113" s="373">
        <f>SUM(F59:F113)/26</f>
        <v>0</v>
      </c>
    </row>
    <row r="114" spans="1:8" x14ac:dyDescent="0.5">
      <c r="A114" s="283" t="s">
        <v>227</v>
      </c>
      <c r="B114" s="15"/>
      <c r="C114" s="15"/>
      <c r="D114" s="506"/>
      <c r="E114" s="10"/>
      <c r="F114" s="389"/>
      <c r="G114" s="38"/>
    </row>
    <row r="115" spans="1:8" x14ac:dyDescent="0.5">
      <c r="A115" s="217" t="s">
        <v>228</v>
      </c>
      <c r="B115" s="15"/>
      <c r="C115" s="15"/>
      <c r="D115" s="510"/>
      <c r="E115" s="10"/>
      <c r="F115" s="380">
        <f t="shared" si="3"/>
        <v>0</v>
      </c>
      <c r="G115" s="38" t="s">
        <v>224</v>
      </c>
    </row>
    <row r="116" spans="1:8" x14ac:dyDescent="0.5">
      <c r="A116" s="217" t="s">
        <v>229</v>
      </c>
      <c r="B116" s="15"/>
      <c r="C116" s="15"/>
      <c r="D116" s="510"/>
      <c r="E116" s="10"/>
      <c r="F116" s="380">
        <v>0</v>
      </c>
      <c r="G116" s="514" t="s">
        <v>569</v>
      </c>
    </row>
    <row r="117" spans="1:8" x14ac:dyDescent="0.5">
      <c r="A117" s="217" t="s">
        <v>230</v>
      </c>
      <c r="B117" s="15"/>
      <c r="C117" s="15"/>
      <c r="D117" s="510"/>
      <c r="E117" s="10"/>
      <c r="F117" s="380">
        <f t="shared" si="3"/>
        <v>0</v>
      </c>
      <c r="G117" s="514" t="s">
        <v>224</v>
      </c>
    </row>
    <row r="118" spans="1:8" x14ac:dyDescent="0.5">
      <c r="A118" s="217" t="s">
        <v>231</v>
      </c>
      <c r="B118" s="15"/>
      <c r="C118" s="15"/>
      <c r="D118" s="510"/>
      <c r="E118" s="10"/>
      <c r="F118" s="380"/>
      <c r="G118" s="514" t="s">
        <v>570</v>
      </c>
    </row>
    <row r="119" spans="1:8" x14ac:dyDescent="0.5">
      <c r="A119" s="217" t="s">
        <v>232</v>
      </c>
      <c r="B119" s="15"/>
      <c r="C119" s="39"/>
      <c r="D119" s="510"/>
      <c r="E119" s="10"/>
      <c r="F119" s="389"/>
      <c r="G119" s="514"/>
    </row>
    <row r="120" spans="1:8" x14ac:dyDescent="0.5">
      <c r="A120" s="217" t="s">
        <v>233</v>
      </c>
      <c r="B120" s="15"/>
      <c r="C120" s="15"/>
      <c r="D120" s="510"/>
      <c r="E120" s="10"/>
      <c r="F120" s="380">
        <v>0</v>
      </c>
      <c r="G120" s="514" t="s">
        <v>234</v>
      </c>
    </row>
    <row r="121" spans="1:8" x14ac:dyDescent="0.5">
      <c r="A121" s="217"/>
      <c r="B121" s="15"/>
      <c r="C121" s="15"/>
      <c r="D121" s="510"/>
      <c r="E121" s="10"/>
      <c r="F121" s="380"/>
      <c r="G121" s="514"/>
    </row>
    <row r="122" spans="1:8" x14ac:dyDescent="0.5">
      <c r="A122" s="217"/>
      <c r="B122" s="15"/>
      <c r="C122" s="15"/>
      <c r="D122" s="510"/>
      <c r="E122" s="10"/>
      <c r="F122" s="380"/>
      <c r="G122" s="514"/>
    </row>
    <row r="123" spans="1:8" x14ac:dyDescent="0.5">
      <c r="A123" s="217"/>
      <c r="B123" s="15"/>
      <c r="C123" s="15"/>
      <c r="D123" s="510"/>
      <c r="E123" s="10"/>
      <c r="F123" s="380"/>
      <c r="G123" s="514"/>
    </row>
    <row r="124" spans="1:8" x14ac:dyDescent="0.5">
      <c r="A124" s="217" t="s">
        <v>235</v>
      </c>
      <c r="B124" s="16"/>
      <c r="C124" s="20"/>
      <c r="D124" s="510"/>
      <c r="E124" s="10"/>
      <c r="F124" s="380">
        <v>0</v>
      </c>
      <c r="G124" s="514" t="s">
        <v>236</v>
      </c>
    </row>
    <row r="125" spans="1:8" x14ac:dyDescent="0.5">
      <c r="A125" s="217"/>
      <c r="B125" s="16"/>
      <c r="C125" s="20"/>
      <c r="D125" s="510"/>
      <c r="E125" s="10"/>
      <c r="F125" s="380"/>
      <c r="G125" s="514"/>
    </row>
    <row r="126" spans="1:8" x14ac:dyDescent="0.5">
      <c r="A126" s="217"/>
      <c r="B126" s="15"/>
      <c r="C126" s="279"/>
      <c r="D126" s="510"/>
      <c r="E126" s="10"/>
      <c r="F126" s="380"/>
      <c r="G126" s="514"/>
    </row>
    <row r="127" spans="1:8" x14ac:dyDescent="0.5">
      <c r="A127" s="217" t="s">
        <v>268</v>
      </c>
      <c r="B127" s="15"/>
      <c r="C127" s="15"/>
      <c r="D127" s="510"/>
      <c r="E127" s="10"/>
      <c r="F127" s="380">
        <v>0</v>
      </c>
      <c r="G127" s="514" t="s">
        <v>237</v>
      </c>
    </row>
    <row r="128" spans="1:8" x14ac:dyDescent="0.5">
      <c r="A128" s="217" t="s">
        <v>269</v>
      </c>
      <c r="B128" s="15"/>
      <c r="C128" s="15"/>
      <c r="D128" s="510"/>
      <c r="E128" s="10"/>
      <c r="F128" s="380"/>
      <c r="G128" s="514"/>
    </row>
    <row r="129" spans="1:8" x14ac:dyDescent="0.5">
      <c r="A129" s="217" t="s">
        <v>238</v>
      </c>
      <c r="B129" s="15"/>
      <c r="C129" s="15"/>
      <c r="D129" s="510"/>
      <c r="E129" s="10"/>
      <c r="F129" s="380">
        <v>0</v>
      </c>
      <c r="G129" s="514" t="s">
        <v>239</v>
      </c>
    </row>
    <row r="130" spans="1:8" x14ac:dyDescent="0.5">
      <c r="A130" s="217"/>
      <c r="B130" s="3"/>
      <c r="C130" s="15"/>
      <c r="D130" s="510"/>
      <c r="E130" s="10"/>
      <c r="F130" s="380"/>
      <c r="G130" s="514"/>
    </row>
    <row r="131" spans="1:8" x14ac:dyDescent="0.5">
      <c r="A131" s="217"/>
      <c r="B131" s="3"/>
      <c r="C131" s="15"/>
      <c r="D131" s="510"/>
      <c r="E131" s="10"/>
      <c r="F131" s="380"/>
      <c r="G131" s="38"/>
    </row>
    <row r="132" spans="1:8" x14ac:dyDescent="0.5">
      <c r="A132" s="217"/>
      <c r="B132" s="3"/>
      <c r="C132" s="15"/>
      <c r="D132" s="510"/>
      <c r="E132" s="10"/>
      <c r="F132" s="380"/>
      <c r="G132" s="38"/>
    </row>
    <row r="133" spans="1:8" x14ac:dyDescent="0.5">
      <c r="A133" s="217" t="s">
        <v>270</v>
      </c>
      <c r="B133" s="3"/>
      <c r="C133" s="15"/>
      <c r="D133" s="510"/>
      <c r="E133" s="10"/>
      <c r="F133" s="380"/>
      <c r="G133" s="38"/>
    </row>
    <row r="134" spans="1:8" x14ac:dyDescent="0.5">
      <c r="A134" s="217" t="s">
        <v>271</v>
      </c>
      <c r="B134" s="3"/>
      <c r="C134" s="15"/>
      <c r="D134" s="510"/>
      <c r="E134" s="10"/>
      <c r="F134" s="380"/>
      <c r="G134" s="38"/>
    </row>
    <row r="135" spans="1:8" x14ac:dyDescent="0.5">
      <c r="A135" s="217" t="s">
        <v>272</v>
      </c>
      <c r="B135" s="15"/>
      <c r="C135" s="15"/>
      <c r="D135" s="510"/>
      <c r="E135" s="10"/>
      <c r="F135" s="380">
        <v>0</v>
      </c>
      <c r="G135" s="514" t="s">
        <v>240</v>
      </c>
    </row>
    <row r="136" spans="1:8" x14ac:dyDescent="0.5">
      <c r="A136" s="217" t="s">
        <v>241</v>
      </c>
      <c r="B136" s="3"/>
      <c r="C136" s="15"/>
      <c r="D136" s="510"/>
      <c r="E136" s="10"/>
      <c r="F136" s="380">
        <v>0</v>
      </c>
      <c r="G136" s="514" t="s">
        <v>242</v>
      </c>
    </row>
    <row r="137" spans="1:8" x14ac:dyDescent="0.5">
      <c r="A137" s="217" t="s">
        <v>243</v>
      </c>
      <c r="B137" s="3"/>
      <c r="C137" s="3"/>
      <c r="D137" s="510"/>
      <c r="E137" s="10"/>
      <c r="F137" s="380">
        <v>0</v>
      </c>
      <c r="G137" s="514" t="s">
        <v>244</v>
      </c>
    </row>
    <row r="138" spans="1:8" x14ac:dyDescent="0.5">
      <c r="A138" s="217" t="s">
        <v>273</v>
      </c>
      <c r="B138" s="3"/>
      <c r="C138" s="3"/>
      <c r="D138" s="510"/>
      <c r="E138" s="10"/>
      <c r="F138" s="380">
        <f>E138*1</f>
        <v>0</v>
      </c>
      <c r="G138" s="518" t="s">
        <v>222</v>
      </c>
    </row>
    <row r="139" spans="1:8" x14ac:dyDescent="0.5">
      <c r="A139" s="217" t="s">
        <v>274</v>
      </c>
      <c r="B139" s="33"/>
      <c r="C139" s="33"/>
      <c r="D139" s="512"/>
      <c r="E139" s="46"/>
      <c r="F139" s="390"/>
      <c r="G139" s="519" t="s">
        <v>225</v>
      </c>
      <c r="H139" s="373">
        <f>SUM(F115:F139)/26</f>
        <v>0</v>
      </c>
    </row>
    <row r="140" spans="1:8" x14ac:dyDescent="0.5">
      <c r="A140" s="219" t="s">
        <v>1</v>
      </c>
      <c r="B140" s="222"/>
      <c r="C140" s="222"/>
      <c r="D140" s="222"/>
      <c r="E140" s="222"/>
      <c r="F140" s="37">
        <f>SUM(F59:F139)/26</f>
        <v>0</v>
      </c>
      <c r="G140" s="222"/>
    </row>
    <row r="141" spans="1:8" x14ac:dyDescent="0.5">
      <c r="A141" s="218"/>
      <c r="B141" s="29"/>
      <c r="C141" s="29"/>
      <c r="D141" s="29"/>
      <c r="E141" s="29"/>
      <c r="F141" s="32"/>
      <c r="G141" s="29"/>
    </row>
    <row r="142" spans="1:8" x14ac:dyDescent="0.5">
      <c r="A142" s="286"/>
      <c r="B142" s="31"/>
      <c r="C142" s="31"/>
      <c r="D142" s="31"/>
      <c r="E142" s="31"/>
      <c r="F142" s="31"/>
      <c r="G142" s="31"/>
    </row>
    <row r="143" spans="1:8" x14ac:dyDescent="0.5">
      <c r="A143" s="248" t="s">
        <v>199</v>
      </c>
      <c r="B143" s="292" t="s">
        <v>657</v>
      </c>
      <c r="C143" s="293"/>
      <c r="D143" s="293"/>
      <c r="E143" s="293"/>
      <c r="F143" s="293"/>
      <c r="G143" s="293"/>
    </row>
    <row r="144" spans="1:8" ht="18" customHeight="1" x14ac:dyDescent="0.5">
      <c r="A144" s="286"/>
      <c r="B144" s="722" t="s">
        <v>655</v>
      </c>
      <c r="C144" s="722"/>
      <c r="D144" s="722"/>
      <c r="E144" s="722"/>
      <c r="F144" s="722"/>
      <c r="G144" s="722"/>
    </row>
    <row r="145" spans="1:9" ht="18" customHeight="1" x14ac:dyDescent="0.5">
      <c r="A145" s="286"/>
      <c r="B145" s="722" t="s">
        <v>656</v>
      </c>
      <c r="C145" s="722"/>
      <c r="D145" s="722"/>
      <c r="E145" s="722"/>
      <c r="F145" s="722"/>
      <c r="G145" s="722"/>
    </row>
    <row r="146" spans="1:9" ht="18" customHeight="1" x14ac:dyDescent="0.5">
      <c r="A146" s="286"/>
      <c r="B146" s="117"/>
      <c r="C146" s="117"/>
      <c r="D146" s="117"/>
      <c r="E146" s="117"/>
      <c r="F146" s="117"/>
      <c r="G146" s="117"/>
    </row>
    <row r="147" spans="1:9" x14ac:dyDescent="0.5">
      <c r="A147" s="286"/>
      <c r="B147" s="31"/>
      <c r="C147" s="31"/>
      <c r="D147" s="31"/>
      <c r="E147" s="31"/>
      <c r="F147" s="31"/>
      <c r="G147" s="31"/>
    </row>
    <row r="148" spans="1:9" x14ac:dyDescent="0.5">
      <c r="A148" s="286"/>
      <c r="B148" s="31"/>
      <c r="C148" s="31"/>
      <c r="D148" s="31"/>
      <c r="E148" s="31"/>
      <c r="F148" s="31"/>
      <c r="G148" s="31"/>
    </row>
    <row r="149" spans="1:9" x14ac:dyDescent="0.5">
      <c r="A149" s="286"/>
      <c r="B149" s="31"/>
      <c r="C149" s="31"/>
      <c r="D149" s="31"/>
      <c r="E149" s="31"/>
      <c r="F149" s="31"/>
      <c r="G149" s="31"/>
    </row>
    <row r="150" spans="1:9" x14ac:dyDescent="0.5">
      <c r="A150" s="286"/>
      <c r="B150" s="31"/>
      <c r="C150" s="31"/>
      <c r="D150" s="31"/>
      <c r="E150" s="31"/>
      <c r="F150" s="31"/>
      <c r="G150" s="31"/>
    </row>
    <row r="151" spans="1:9" x14ac:dyDescent="0.5">
      <c r="A151" s="286"/>
      <c r="B151" s="31"/>
      <c r="C151" s="31"/>
      <c r="D151" s="31"/>
      <c r="E151" s="31"/>
      <c r="F151" s="31"/>
      <c r="G151" s="31"/>
    </row>
    <row r="152" spans="1:9" x14ac:dyDescent="0.5">
      <c r="A152" s="286"/>
      <c r="B152" s="31"/>
      <c r="C152" s="31"/>
      <c r="D152" s="31"/>
      <c r="E152" s="31"/>
      <c r="F152" s="31"/>
      <c r="G152" s="31"/>
    </row>
    <row r="153" spans="1:9" x14ac:dyDescent="0.5">
      <c r="A153" s="286"/>
      <c r="B153" s="31"/>
      <c r="C153" s="31"/>
      <c r="D153" s="31"/>
      <c r="E153" s="31"/>
      <c r="F153" s="31"/>
      <c r="G153" s="31"/>
    </row>
    <row r="154" spans="1:9" x14ac:dyDescent="0.5">
      <c r="A154" s="209" t="s">
        <v>245</v>
      </c>
      <c r="B154" s="281"/>
      <c r="C154" s="281"/>
      <c r="D154" s="281"/>
      <c r="E154" s="281"/>
      <c r="F154" s="281"/>
      <c r="G154" s="281"/>
      <c r="H154" s="129">
        <v>3.5</v>
      </c>
      <c r="I154" s="129">
        <f>SUM(F114:F176)</f>
        <v>0</v>
      </c>
    </row>
    <row r="155" spans="1:9" x14ac:dyDescent="0.5">
      <c r="A155" s="282"/>
      <c r="B155" s="281"/>
      <c r="C155" s="281"/>
      <c r="D155" s="281"/>
      <c r="E155" s="281"/>
      <c r="F155" s="281"/>
      <c r="G155" s="281"/>
      <c r="H155" s="129">
        <v>3.6</v>
      </c>
      <c r="I155" s="129">
        <f>SUM(F158:F176)</f>
        <v>0</v>
      </c>
    </row>
    <row r="156" spans="1:9" x14ac:dyDescent="0.5">
      <c r="A156" s="664" t="s">
        <v>0</v>
      </c>
      <c r="B156" s="664" t="s">
        <v>169</v>
      </c>
      <c r="C156" s="212" t="s">
        <v>202</v>
      </c>
      <c r="D156" s="664" t="s">
        <v>142</v>
      </c>
      <c r="E156" s="212" t="s">
        <v>3</v>
      </c>
      <c r="F156" s="212" t="s">
        <v>6</v>
      </c>
      <c r="G156" s="664" t="s">
        <v>8</v>
      </c>
      <c r="H156" s="113" t="s">
        <v>614</v>
      </c>
      <c r="I156" s="129">
        <f>I154+I155</f>
        <v>0</v>
      </c>
    </row>
    <row r="157" spans="1:9" x14ac:dyDescent="0.5">
      <c r="A157" s="665"/>
      <c r="B157" s="665"/>
      <c r="C157" s="214" t="s">
        <v>170</v>
      </c>
      <c r="D157" s="665"/>
      <c r="E157" s="214" t="s">
        <v>145</v>
      </c>
      <c r="F157" s="214" t="s">
        <v>7</v>
      </c>
      <c r="G157" s="665"/>
    </row>
    <row r="158" spans="1:9" x14ac:dyDescent="0.5">
      <c r="A158" s="283" t="s">
        <v>246</v>
      </c>
      <c r="B158" s="120"/>
      <c r="C158" s="120"/>
      <c r="D158" s="505"/>
      <c r="E158" s="35"/>
      <c r="F158" s="370"/>
      <c r="G158" s="120"/>
    </row>
    <row r="159" spans="1:9" x14ac:dyDescent="0.5">
      <c r="A159" s="217" t="s">
        <v>247</v>
      </c>
      <c r="B159" s="15"/>
      <c r="C159" s="15"/>
      <c r="D159" s="505"/>
      <c r="E159" s="35"/>
      <c r="F159" s="380">
        <v>0</v>
      </c>
      <c r="G159" s="15" t="s">
        <v>222</v>
      </c>
    </row>
    <row r="160" spans="1:9" x14ac:dyDescent="0.5">
      <c r="A160" s="217" t="s">
        <v>248</v>
      </c>
      <c r="B160" s="15"/>
      <c r="C160" s="15"/>
      <c r="D160" s="505"/>
      <c r="E160" s="35"/>
      <c r="F160" s="380"/>
      <c r="G160" s="15"/>
    </row>
    <row r="161" spans="1:8" x14ac:dyDescent="0.5">
      <c r="A161" s="217"/>
      <c r="B161" s="15"/>
      <c r="C161" s="15"/>
      <c r="D161" s="505"/>
      <c r="E161" s="35"/>
      <c r="F161" s="380"/>
      <c r="G161" s="15"/>
    </row>
    <row r="162" spans="1:8" x14ac:dyDescent="0.5">
      <c r="A162" s="217"/>
      <c r="B162" s="15"/>
      <c r="C162" s="15"/>
      <c r="D162" s="505"/>
      <c r="E162" s="35"/>
      <c r="F162" s="380"/>
      <c r="G162" s="15"/>
    </row>
    <row r="163" spans="1:8" x14ac:dyDescent="0.5">
      <c r="A163" s="217"/>
      <c r="B163" s="15"/>
      <c r="C163" s="15"/>
      <c r="D163" s="505"/>
      <c r="E163" s="35"/>
      <c r="F163" s="380"/>
      <c r="G163" s="15"/>
    </row>
    <row r="164" spans="1:8" x14ac:dyDescent="0.5">
      <c r="A164" s="217"/>
      <c r="B164" s="15"/>
      <c r="C164" s="15"/>
      <c r="D164" s="505"/>
      <c r="E164" s="35"/>
      <c r="F164" s="380"/>
      <c r="G164" s="15"/>
    </row>
    <row r="165" spans="1:8" x14ac:dyDescent="0.5">
      <c r="A165" s="217"/>
      <c r="B165" s="15"/>
      <c r="C165" s="15"/>
      <c r="D165" s="505"/>
      <c r="E165" s="35"/>
      <c r="F165" s="380"/>
      <c r="G165" s="15"/>
    </row>
    <row r="166" spans="1:8" x14ac:dyDescent="0.5">
      <c r="A166" s="217" t="s">
        <v>249</v>
      </c>
      <c r="B166" s="15"/>
      <c r="C166" s="15"/>
      <c r="D166" s="505"/>
      <c r="E166" s="35"/>
      <c r="F166" s="380"/>
      <c r="G166" s="15"/>
    </row>
    <row r="167" spans="1:8" x14ac:dyDescent="0.5">
      <c r="A167" s="217" t="s">
        <v>571</v>
      </c>
      <c r="B167" s="15"/>
      <c r="C167" s="15"/>
      <c r="D167" s="505"/>
      <c r="E167" s="35"/>
      <c r="F167" s="380">
        <v>0</v>
      </c>
      <c r="G167" s="15" t="s">
        <v>222</v>
      </c>
    </row>
    <row r="168" spans="1:8" x14ac:dyDescent="0.5">
      <c r="A168" s="217" t="s">
        <v>572</v>
      </c>
      <c r="B168" s="15"/>
      <c r="C168" s="15"/>
      <c r="D168" s="505"/>
      <c r="E168" s="35"/>
      <c r="F168" s="380"/>
      <c r="G168" s="15"/>
    </row>
    <row r="169" spans="1:8" x14ac:dyDescent="0.5">
      <c r="A169" s="217"/>
      <c r="B169" s="15"/>
      <c r="C169" s="15"/>
      <c r="D169" s="505"/>
      <c r="E169" s="35"/>
      <c r="F169" s="380"/>
      <c r="G169" s="15"/>
    </row>
    <row r="170" spans="1:8" x14ac:dyDescent="0.5">
      <c r="A170" s="217" t="s">
        <v>131</v>
      </c>
      <c r="B170" s="15"/>
      <c r="C170" s="15"/>
      <c r="D170" s="505"/>
      <c r="E170" s="35"/>
      <c r="F170" s="380"/>
      <c r="G170" s="15"/>
    </row>
    <row r="171" spans="1:8" x14ac:dyDescent="0.5">
      <c r="A171" s="217"/>
      <c r="B171" s="15"/>
      <c r="C171" s="15"/>
      <c r="D171" s="505"/>
      <c r="E171" s="35"/>
      <c r="F171" s="380"/>
      <c r="G171" s="15"/>
    </row>
    <row r="172" spans="1:8" x14ac:dyDescent="0.5">
      <c r="A172" s="217"/>
      <c r="B172" s="15"/>
      <c r="C172" s="15"/>
      <c r="D172" s="505"/>
      <c r="E172" s="35"/>
      <c r="F172" s="380"/>
      <c r="G172" s="15"/>
    </row>
    <row r="173" spans="1:8" x14ac:dyDescent="0.5">
      <c r="A173" s="217"/>
      <c r="B173" s="15"/>
      <c r="C173" s="15"/>
      <c r="D173" s="505"/>
      <c r="E173" s="35"/>
      <c r="F173" s="380"/>
      <c r="G173" s="15"/>
    </row>
    <row r="174" spans="1:8" x14ac:dyDescent="0.5">
      <c r="A174" s="217"/>
      <c r="B174" s="15"/>
      <c r="C174" s="15"/>
      <c r="D174" s="505"/>
      <c r="E174" s="35"/>
      <c r="F174" s="380"/>
      <c r="G174" s="15"/>
    </row>
    <row r="175" spans="1:8" x14ac:dyDescent="0.5">
      <c r="A175" s="217"/>
      <c r="B175" s="15"/>
      <c r="C175" s="15"/>
      <c r="D175" s="505"/>
      <c r="E175" s="35"/>
      <c r="F175" s="380"/>
      <c r="G175" s="15"/>
    </row>
    <row r="176" spans="1:8" x14ac:dyDescent="0.5">
      <c r="A176" s="217"/>
      <c r="B176" s="15"/>
      <c r="C176" s="15"/>
      <c r="D176" s="505"/>
      <c r="E176" s="35"/>
      <c r="F176" s="380"/>
      <c r="G176" s="15"/>
      <c r="H176" s="391">
        <f>H139+F177</f>
        <v>0</v>
      </c>
    </row>
    <row r="177" spans="1:7" x14ac:dyDescent="0.5">
      <c r="A177" s="287" t="s">
        <v>1</v>
      </c>
      <c r="B177" s="288"/>
      <c r="C177" s="288"/>
      <c r="D177" s="524"/>
      <c r="E177" s="288"/>
      <c r="F177" s="111">
        <f>SUM(F158:F176)/26</f>
        <v>0</v>
      </c>
      <c r="G177" s="288"/>
    </row>
    <row r="178" spans="1:7" x14ac:dyDescent="0.5">
      <c r="A178" s="41"/>
      <c r="B178" s="42"/>
      <c r="C178" s="42"/>
      <c r="D178" s="525"/>
      <c r="E178" s="42"/>
      <c r="F178" s="31"/>
      <c r="G178" s="42"/>
    </row>
    <row r="179" spans="1:7" x14ac:dyDescent="0.5">
      <c r="A179" s="117"/>
      <c r="B179" s="31"/>
      <c r="C179" s="31"/>
      <c r="D179" s="526"/>
      <c r="E179" s="31"/>
      <c r="F179" s="31"/>
      <c r="G179" s="31"/>
    </row>
    <row r="180" spans="1:7" x14ac:dyDescent="0.5">
      <c r="A180" s="483" t="s">
        <v>250</v>
      </c>
      <c r="B180" s="484"/>
      <c r="C180" s="485"/>
      <c r="D180" s="527"/>
      <c r="E180" s="289"/>
      <c r="F180" s="290"/>
      <c r="G180" s="290"/>
    </row>
    <row r="181" spans="1:7" x14ac:dyDescent="0.5">
      <c r="A181" s="664" t="s">
        <v>0</v>
      </c>
      <c r="B181" s="664" t="s">
        <v>169</v>
      </c>
      <c r="C181" s="212" t="s">
        <v>202</v>
      </c>
      <c r="D181" s="718" t="s">
        <v>142</v>
      </c>
      <c r="E181" s="212" t="s">
        <v>3</v>
      </c>
      <c r="F181" s="212" t="s">
        <v>6</v>
      </c>
      <c r="G181" s="664" t="s">
        <v>8</v>
      </c>
    </row>
    <row r="182" spans="1:7" x14ac:dyDescent="0.5">
      <c r="A182" s="665"/>
      <c r="B182" s="665"/>
      <c r="C182" s="214" t="s">
        <v>170</v>
      </c>
      <c r="D182" s="719"/>
      <c r="E182" s="214" t="s">
        <v>145</v>
      </c>
      <c r="F182" s="214" t="s">
        <v>7</v>
      </c>
      <c r="G182" s="665"/>
    </row>
    <row r="183" spans="1:7" x14ac:dyDescent="0.5">
      <c r="A183" s="283" t="s">
        <v>251</v>
      </c>
      <c r="B183" s="43"/>
      <c r="C183" s="43"/>
      <c r="D183" s="528"/>
      <c r="E183" s="43"/>
      <c r="F183" s="227"/>
      <c r="G183" s="222" t="s">
        <v>252</v>
      </c>
    </row>
    <row r="184" spans="1:7" x14ac:dyDescent="0.5">
      <c r="A184" s="283" t="s">
        <v>253</v>
      </c>
      <c r="B184" s="15"/>
      <c r="C184" s="15"/>
      <c r="D184" s="510"/>
      <c r="E184" s="15"/>
      <c r="F184" s="38"/>
      <c r="G184" s="38"/>
    </row>
    <row r="185" spans="1:7" x14ac:dyDescent="0.5">
      <c r="A185" s="217" t="s">
        <v>736</v>
      </c>
      <c r="B185" s="119"/>
      <c r="C185" s="119"/>
      <c r="D185" s="507"/>
      <c r="E185" s="403"/>
      <c r="F185" s="468">
        <f>E185*2</f>
        <v>0</v>
      </c>
      <c r="G185" s="469" t="s">
        <v>220</v>
      </c>
    </row>
    <row r="186" spans="1:7" x14ac:dyDescent="0.5">
      <c r="A186" s="217"/>
      <c r="B186" s="119"/>
      <c r="C186" s="119"/>
      <c r="D186" s="507"/>
      <c r="E186" s="403"/>
      <c r="F186" s="468">
        <f t="shared" ref="F186:F190" si="4">E186*2</f>
        <v>0</v>
      </c>
      <c r="G186" s="469"/>
    </row>
    <row r="187" spans="1:7" s="446" customFormat="1" x14ac:dyDescent="0.5">
      <c r="A187" s="217"/>
      <c r="B187" s="478"/>
      <c r="C187" s="478"/>
      <c r="D187" s="507"/>
      <c r="E187" s="403"/>
      <c r="F187" s="468">
        <f t="shared" si="4"/>
        <v>0</v>
      </c>
      <c r="G187" s="469"/>
    </row>
    <row r="188" spans="1:7" x14ac:dyDescent="0.5">
      <c r="A188" s="217"/>
      <c r="B188" s="119"/>
      <c r="C188" s="119"/>
      <c r="D188" s="507"/>
      <c r="E188" s="403"/>
      <c r="F188" s="468">
        <f t="shared" si="4"/>
        <v>0</v>
      </c>
      <c r="G188" s="469"/>
    </row>
    <row r="189" spans="1:7" x14ac:dyDescent="0.5">
      <c r="A189" s="217"/>
      <c r="B189" s="119"/>
      <c r="C189" s="119"/>
      <c r="D189" s="507"/>
      <c r="E189" s="403"/>
      <c r="F189" s="468">
        <f t="shared" si="4"/>
        <v>0</v>
      </c>
      <c r="G189" s="469"/>
    </row>
    <row r="190" spans="1:7" s="446" customFormat="1" x14ac:dyDescent="0.5">
      <c r="A190" s="217"/>
      <c r="B190" s="459"/>
      <c r="C190" s="459"/>
      <c r="D190" s="507"/>
      <c r="E190" s="403"/>
      <c r="F190" s="468">
        <f t="shared" si="4"/>
        <v>0</v>
      </c>
      <c r="G190" s="469"/>
    </row>
    <row r="191" spans="1:7" x14ac:dyDescent="0.5">
      <c r="A191" s="217" t="s">
        <v>742</v>
      </c>
      <c r="B191" s="119"/>
      <c r="C191" s="119"/>
      <c r="D191" s="507"/>
      <c r="E191" s="403"/>
      <c r="F191" s="468">
        <f>E191*1.5</f>
        <v>0</v>
      </c>
      <c r="G191" s="469" t="s">
        <v>737</v>
      </c>
    </row>
    <row r="192" spans="1:7" x14ac:dyDescent="0.5">
      <c r="A192" s="284"/>
      <c r="B192" s="119"/>
      <c r="C192" s="119"/>
      <c r="D192" s="507"/>
      <c r="E192" s="403"/>
      <c r="F192" s="468">
        <f t="shared" ref="F192" si="5">E192*1.5</f>
        <v>0</v>
      </c>
      <c r="G192" s="469"/>
    </row>
    <row r="193" spans="1:7" s="446" customFormat="1" x14ac:dyDescent="0.5">
      <c r="A193" s="284"/>
      <c r="B193" s="459"/>
      <c r="C193" s="459"/>
      <c r="D193" s="507"/>
      <c r="E193" s="403"/>
      <c r="F193" s="468">
        <f>E193*1.5</f>
        <v>0</v>
      </c>
      <c r="G193" s="469"/>
    </row>
    <row r="194" spans="1:7" s="446" customFormat="1" x14ac:dyDescent="0.5">
      <c r="A194" s="284"/>
      <c r="B194" s="478"/>
      <c r="C194" s="478"/>
      <c r="D194" s="507"/>
      <c r="E194" s="403"/>
      <c r="F194" s="468">
        <f t="shared" ref="F194:F196" si="6">E194*1.5</f>
        <v>0</v>
      </c>
      <c r="G194" s="469"/>
    </row>
    <row r="195" spans="1:7" x14ac:dyDescent="0.5">
      <c r="A195" s="284"/>
      <c r="B195" s="119"/>
      <c r="C195" s="119"/>
      <c r="D195" s="507"/>
      <c r="E195" s="403"/>
      <c r="F195" s="468">
        <f t="shared" si="6"/>
        <v>0</v>
      </c>
      <c r="G195" s="469"/>
    </row>
    <row r="196" spans="1:7" s="446" customFormat="1" x14ac:dyDescent="0.5">
      <c r="A196" s="284"/>
      <c r="B196" s="478"/>
      <c r="C196" s="478"/>
      <c r="D196" s="507"/>
      <c r="E196" s="403"/>
      <c r="F196" s="468">
        <f t="shared" si="6"/>
        <v>0</v>
      </c>
      <c r="G196" s="469"/>
    </row>
    <row r="197" spans="1:7" x14ac:dyDescent="0.5">
      <c r="A197" s="284"/>
      <c r="B197" s="119"/>
      <c r="C197" s="119"/>
      <c r="D197" s="507"/>
      <c r="E197" s="403"/>
      <c r="F197" s="468">
        <f>E197*1.5</f>
        <v>0</v>
      </c>
      <c r="G197" s="469"/>
    </row>
    <row r="198" spans="1:7" s="446" customFormat="1" ht="67.5" customHeight="1" x14ac:dyDescent="0.5">
      <c r="A198" s="217" t="s">
        <v>743</v>
      </c>
      <c r="B198" s="459"/>
      <c r="C198" s="459"/>
      <c r="D198" s="507"/>
      <c r="E198" s="403"/>
      <c r="F198" s="468">
        <f>E198*1.5</f>
        <v>0</v>
      </c>
      <c r="G198" s="470" t="s">
        <v>746</v>
      </c>
    </row>
    <row r="199" spans="1:7" s="446" customFormat="1" x14ac:dyDescent="0.5">
      <c r="A199" s="284"/>
      <c r="B199" s="459"/>
      <c r="C199" s="459"/>
      <c r="D199" s="507"/>
      <c r="E199" s="403"/>
      <c r="F199" s="468">
        <f t="shared" ref="F199:F204" si="7">E199*1.5</f>
        <v>0</v>
      </c>
      <c r="G199" s="469"/>
    </row>
    <row r="200" spans="1:7" s="446" customFormat="1" x14ac:dyDescent="0.5">
      <c r="A200" s="284"/>
      <c r="B200" s="459"/>
      <c r="C200" s="459"/>
      <c r="D200" s="507"/>
      <c r="E200" s="403"/>
      <c r="F200" s="468">
        <f t="shared" si="7"/>
        <v>0</v>
      </c>
      <c r="G200" s="469"/>
    </row>
    <row r="201" spans="1:7" s="446" customFormat="1" x14ac:dyDescent="0.5">
      <c r="A201" s="284"/>
      <c r="B201" s="478"/>
      <c r="C201" s="478"/>
      <c r="D201" s="507"/>
      <c r="E201" s="403"/>
      <c r="F201" s="468">
        <f t="shared" si="7"/>
        <v>0</v>
      </c>
      <c r="G201" s="469"/>
    </row>
    <row r="202" spans="1:7" s="446" customFormat="1" x14ac:dyDescent="0.5">
      <c r="A202" s="284"/>
      <c r="B202" s="478"/>
      <c r="C202" s="478"/>
      <c r="D202" s="507"/>
      <c r="E202" s="403"/>
      <c r="F202" s="468">
        <f t="shared" si="7"/>
        <v>0</v>
      </c>
      <c r="G202" s="469"/>
    </row>
    <row r="203" spans="1:7" s="446" customFormat="1" x14ac:dyDescent="0.5">
      <c r="A203" s="284"/>
      <c r="B203" s="478"/>
      <c r="C203" s="478"/>
      <c r="D203" s="507"/>
      <c r="E203" s="403"/>
      <c r="F203" s="468">
        <f t="shared" si="7"/>
        <v>0</v>
      </c>
      <c r="G203" s="469"/>
    </row>
    <row r="204" spans="1:7" s="446" customFormat="1" x14ac:dyDescent="0.5">
      <c r="A204" s="218"/>
      <c r="B204" s="459"/>
      <c r="C204" s="459"/>
      <c r="D204" s="507"/>
      <c r="E204" s="403"/>
      <c r="F204" s="468">
        <f t="shared" si="7"/>
        <v>0</v>
      </c>
      <c r="G204" s="469"/>
    </row>
    <row r="205" spans="1:7" s="446" customFormat="1" x14ac:dyDescent="0.5">
      <c r="A205" s="221" t="s">
        <v>756</v>
      </c>
      <c r="B205" s="493"/>
      <c r="C205" s="493"/>
      <c r="D205" s="493"/>
      <c r="E205" s="493"/>
      <c r="F205" s="494"/>
      <c r="G205" s="495"/>
    </row>
    <row r="206" spans="1:7" s="446" customFormat="1" hidden="1" x14ac:dyDescent="0.5">
      <c r="A206" s="489" t="s">
        <v>744</v>
      </c>
      <c r="B206" s="490"/>
      <c r="C206" s="490"/>
      <c r="D206" s="490"/>
      <c r="E206" s="491"/>
      <c r="F206" s="492">
        <f>E206*1</f>
        <v>0</v>
      </c>
      <c r="G206" s="482" t="s">
        <v>222</v>
      </c>
    </row>
    <row r="207" spans="1:7" s="446" customFormat="1" hidden="1" x14ac:dyDescent="0.5">
      <c r="A207" s="486" t="s">
        <v>745</v>
      </c>
      <c r="B207" s="40"/>
      <c r="C207" s="40"/>
      <c r="D207" s="40"/>
      <c r="E207" s="487"/>
      <c r="F207" s="488">
        <f t="shared" ref="F207:F211" si="8">E207*1</f>
        <v>0</v>
      </c>
      <c r="G207" s="288"/>
    </row>
    <row r="208" spans="1:7" s="446" customFormat="1" hidden="1" x14ac:dyDescent="0.5">
      <c r="A208" s="486"/>
      <c r="B208" s="40"/>
      <c r="C208" s="40"/>
      <c r="D208" s="40"/>
      <c r="E208" s="487"/>
      <c r="F208" s="488">
        <f t="shared" si="8"/>
        <v>0</v>
      </c>
      <c r="G208" s="288"/>
    </row>
    <row r="209" spans="1:7" s="446" customFormat="1" hidden="1" x14ac:dyDescent="0.5">
      <c r="A209" s="486"/>
      <c r="B209" s="40"/>
      <c r="C209" s="40"/>
      <c r="D209" s="40"/>
      <c r="E209" s="487"/>
      <c r="F209" s="488">
        <f t="shared" si="8"/>
        <v>0</v>
      </c>
      <c r="G209" s="288"/>
    </row>
    <row r="210" spans="1:7" s="446" customFormat="1" hidden="1" x14ac:dyDescent="0.5">
      <c r="A210" s="486"/>
      <c r="B210" s="40"/>
      <c r="C210" s="40"/>
      <c r="D210" s="40"/>
      <c r="E210" s="487"/>
      <c r="F210" s="488">
        <f t="shared" si="8"/>
        <v>0</v>
      </c>
      <c r="G210" s="288"/>
    </row>
    <row r="211" spans="1:7" s="446" customFormat="1" hidden="1" x14ac:dyDescent="0.5">
      <c r="A211" s="486"/>
      <c r="B211" s="40"/>
      <c r="C211" s="40"/>
      <c r="D211" s="40"/>
      <c r="E211" s="487"/>
      <c r="F211" s="488">
        <f t="shared" si="8"/>
        <v>0</v>
      </c>
      <c r="G211" s="288"/>
    </row>
    <row r="212" spans="1:7" ht="43.5" x14ac:dyDescent="0.5">
      <c r="A212" s="285" t="s">
        <v>254</v>
      </c>
      <c r="B212" s="27"/>
      <c r="C212" s="27"/>
      <c r="D212" s="27"/>
      <c r="E212" s="27"/>
      <c r="F212" s="471"/>
      <c r="G212" s="472" t="s">
        <v>738</v>
      </c>
    </row>
    <row r="213" spans="1:7" x14ac:dyDescent="0.5">
      <c r="A213" s="217" t="s">
        <v>736</v>
      </c>
      <c r="B213" s="119"/>
      <c r="C213" s="119"/>
      <c r="D213" s="507"/>
      <c r="E213" s="403"/>
      <c r="F213" s="468">
        <f t="shared" ref="F213:F219" si="9">E213*2</f>
        <v>0</v>
      </c>
      <c r="G213" s="469" t="s">
        <v>220</v>
      </c>
    </row>
    <row r="214" spans="1:7" x14ac:dyDescent="0.5">
      <c r="A214" s="284"/>
      <c r="B214" s="119"/>
      <c r="C214" s="119"/>
      <c r="D214" s="507"/>
      <c r="E214" s="403"/>
      <c r="F214" s="468">
        <f t="shared" si="9"/>
        <v>0</v>
      </c>
      <c r="G214" s="469"/>
    </row>
    <row r="215" spans="1:7" s="446" customFormat="1" x14ac:dyDescent="0.5">
      <c r="A215" s="284"/>
      <c r="B215" s="478"/>
      <c r="C215" s="478"/>
      <c r="D215" s="507"/>
      <c r="E215" s="403"/>
      <c r="F215" s="468">
        <f t="shared" si="9"/>
        <v>0</v>
      </c>
      <c r="G215" s="469"/>
    </row>
    <row r="216" spans="1:7" s="446" customFormat="1" x14ac:dyDescent="0.5">
      <c r="A216" s="284"/>
      <c r="B216" s="459"/>
      <c r="C216" s="459"/>
      <c r="D216" s="507"/>
      <c r="E216" s="403"/>
      <c r="F216" s="468">
        <f t="shared" si="9"/>
        <v>0</v>
      </c>
      <c r="G216" s="469"/>
    </row>
    <row r="217" spans="1:7" s="446" customFormat="1" x14ac:dyDescent="0.5">
      <c r="A217" s="284"/>
      <c r="B217" s="459"/>
      <c r="C217" s="459"/>
      <c r="D217" s="507"/>
      <c r="E217" s="403"/>
      <c r="F217" s="468">
        <f t="shared" si="9"/>
        <v>0</v>
      </c>
      <c r="G217" s="469"/>
    </row>
    <row r="218" spans="1:7" s="446" customFormat="1" x14ac:dyDescent="0.5">
      <c r="A218" s="284"/>
      <c r="B218" s="478"/>
      <c r="C218" s="478"/>
      <c r="D218" s="507"/>
      <c r="E218" s="403"/>
      <c r="F218" s="468">
        <f t="shared" si="9"/>
        <v>0</v>
      </c>
      <c r="G218" s="469"/>
    </row>
    <row r="219" spans="1:7" x14ac:dyDescent="0.5">
      <c r="A219" s="284"/>
      <c r="B219" s="119"/>
      <c r="C219" s="119"/>
      <c r="D219" s="507"/>
      <c r="E219" s="403"/>
      <c r="F219" s="468">
        <f t="shared" si="9"/>
        <v>0</v>
      </c>
      <c r="G219" s="469"/>
    </row>
    <row r="220" spans="1:7" x14ac:dyDescent="0.5">
      <c r="A220" s="217" t="s">
        <v>742</v>
      </c>
      <c r="B220" s="459"/>
      <c r="C220" s="459"/>
      <c r="D220" s="507"/>
      <c r="E220" s="403"/>
      <c r="F220" s="468">
        <f>E220*1.5</f>
        <v>0</v>
      </c>
      <c r="G220" s="469" t="s">
        <v>737</v>
      </c>
    </row>
    <row r="221" spans="1:7" x14ac:dyDescent="0.5">
      <c r="A221" s="284"/>
      <c r="B221" s="459"/>
      <c r="C221" s="459"/>
      <c r="D221" s="507"/>
      <c r="E221" s="403"/>
      <c r="F221" s="468">
        <f t="shared" ref="F221:F233" si="10">E221*1.5</f>
        <v>0</v>
      </c>
      <c r="G221" s="469"/>
    </row>
    <row r="222" spans="1:7" x14ac:dyDescent="0.5">
      <c r="A222" s="284"/>
      <c r="B222" s="459"/>
      <c r="C222" s="459"/>
      <c r="D222" s="507"/>
      <c r="E222" s="403"/>
      <c r="F222" s="468">
        <f t="shared" si="10"/>
        <v>0</v>
      </c>
      <c r="G222" s="469"/>
    </row>
    <row r="223" spans="1:7" s="446" customFormat="1" x14ac:dyDescent="0.5">
      <c r="A223" s="284"/>
      <c r="B223" s="459"/>
      <c r="C223" s="459"/>
      <c r="D223" s="507"/>
      <c r="E223" s="403"/>
      <c r="F223" s="468">
        <f t="shared" si="10"/>
        <v>0</v>
      </c>
      <c r="G223" s="469"/>
    </row>
    <row r="224" spans="1:7" s="446" customFormat="1" x14ac:dyDescent="0.5">
      <c r="A224" s="284"/>
      <c r="B224" s="478"/>
      <c r="C224" s="478"/>
      <c r="D224" s="507"/>
      <c r="E224" s="403"/>
      <c r="F224" s="468">
        <f t="shared" si="10"/>
        <v>0</v>
      </c>
      <c r="G224" s="469"/>
    </row>
    <row r="225" spans="1:7" s="446" customFormat="1" x14ac:dyDescent="0.5">
      <c r="A225" s="284"/>
      <c r="B225" s="478"/>
      <c r="C225" s="478"/>
      <c r="D225" s="507"/>
      <c r="E225" s="403"/>
      <c r="F225" s="468">
        <f t="shared" si="10"/>
        <v>0</v>
      </c>
      <c r="G225" s="469"/>
    </row>
    <row r="226" spans="1:7" x14ac:dyDescent="0.5">
      <c r="A226" s="284"/>
      <c r="B226" s="459"/>
      <c r="C226" s="459"/>
      <c r="D226" s="507"/>
      <c r="E226" s="403"/>
      <c r="F226" s="468">
        <f t="shared" si="10"/>
        <v>0</v>
      </c>
      <c r="G226" s="469"/>
    </row>
    <row r="227" spans="1:7" ht="67.5" customHeight="1" x14ac:dyDescent="0.5">
      <c r="A227" s="217" t="s">
        <v>743</v>
      </c>
      <c r="B227" s="459"/>
      <c r="C227" s="459"/>
      <c r="D227" s="507"/>
      <c r="E227" s="403"/>
      <c r="F227" s="468">
        <f t="shared" si="10"/>
        <v>0</v>
      </c>
      <c r="G227" s="470" t="s">
        <v>739</v>
      </c>
    </row>
    <row r="228" spans="1:7" x14ac:dyDescent="0.5">
      <c r="A228" s="284"/>
      <c r="B228" s="459"/>
      <c r="C228" s="459"/>
      <c r="D228" s="507"/>
      <c r="E228" s="403"/>
      <c r="F228" s="468">
        <f t="shared" si="10"/>
        <v>0</v>
      </c>
      <c r="G228" s="469"/>
    </row>
    <row r="229" spans="1:7" x14ac:dyDescent="0.5">
      <c r="A229" s="284"/>
      <c r="B229" s="459"/>
      <c r="C229" s="459"/>
      <c r="D229" s="507"/>
      <c r="E229" s="403"/>
      <c r="F229" s="468">
        <f t="shared" si="10"/>
        <v>0</v>
      </c>
      <c r="G229" s="469"/>
    </row>
    <row r="230" spans="1:7" s="446" customFormat="1" x14ac:dyDescent="0.5">
      <c r="A230" s="284"/>
      <c r="B230" s="478"/>
      <c r="C230" s="478"/>
      <c r="D230" s="507"/>
      <c r="E230" s="403"/>
      <c r="F230" s="468">
        <f t="shared" si="10"/>
        <v>0</v>
      </c>
      <c r="G230" s="469"/>
    </row>
    <row r="231" spans="1:7" s="446" customFormat="1" x14ac:dyDescent="0.5">
      <c r="A231" s="284"/>
      <c r="B231" s="459"/>
      <c r="C231" s="459"/>
      <c r="D231" s="507"/>
      <c r="E231" s="403"/>
      <c r="F231" s="468">
        <f t="shared" si="10"/>
        <v>0</v>
      </c>
      <c r="G231" s="469"/>
    </row>
    <row r="232" spans="1:7" s="446" customFormat="1" x14ac:dyDescent="0.5">
      <c r="A232" s="284"/>
      <c r="B232" s="478"/>
      <c r="C232" s="478"/>
      <c r="D232" s="507"/>
      <c r="E232" s="403"/>
      <c r="F232" s="468">
        <f t="shared" si="10"/>
        <v>0</v>
      </c>
      <c r="G232" s="469"/>
    </row>
    <row r="233" spans="1:7" x14ac:dyDescent="0.5">
      <c r="A233" s="284"/>
      <c r="B233" s="459"/>
      <c r="C233" s="459"/>
      <c r="D233" s="507"/>
      <c r="E233" s="403"/>
      <c r="F233" s="468">
        <f t="shared" si="10"/>
        <v>0</v>
      </c>
      <c r="G233" s="469"/>
    </row>
    <row r="234" spans="1:7" hidden="1" x14ac:dyDescent="0.5">
      <c r="A234" s="217" t="s">
        <v>744</v>
      </c>
      <c r="B234" s="459"/>
      <c r="C234" s="459"/>
      <c r="D234" s="459"/>
      <c r="E234" s="403"/>
      <c r="F234" s="468">
        <f>E234*1</f>
        <v>0</v>
      </c>
      <c r="G234" s="469" t="s">
        <v>222</v>
      </c>
    </row>
    <row r="235" spans="1:7" hidden="1" x14ac:dyDescent="0.5">
      <c r="A235" s="284" t="s">
        <v>745</v>
      </c>
      <c r="B235" s="459"/>
      <c r="C235" s="459"/>
      <c r="D235" s="459"/>
      <c r="E235" s="403"/>
      <c r="F235" s="468">
        <f t="shared" ref="F235:F240" si="11">E235*1</f>
        <v>0</v>
      </c>
      <c r="G235" s="469"/>
    </row>
    <row r="236" spans="1:7" hidden="1" x14ac:dyDescent="0.5">
      <c r="A236" s="284"/>
      <c r="B236" s="459"/>
      <c r="C236" s="459"/>
      <c r="D236" s="459"/>
      <c r="E236" s="403"/>
      <c r="F236" s="468">
        <f t="shared" si="11"/>
        <v>0</v>
      </c>
      <c r="G236" s="469"/>
    </row>
    <row r="237" spans="1:7" hidden="1" x14ac:dyDescent="0.5">
      <c r="A237" s="284"/>
      <c r="B237" s="459"/>
      <c r="C237" s="459"/>
      <c r="D237" s="459"/>
      <c r="E237" s="403"/>
      <c r="F237" s="468">
        <f t="shared" si="11"/>
        <v>0</v>
      </c>
      <c r="G237" s="469"/>
    </row>
    <row r="238" spans="1:7" hidden="1" x14ac:dyDescent="0.5">
      <c r="A238" s="217"/>
      <c r="B238" s="119"/>
      <c r="C238" s="119"/>
      <c r="D238" s="119"/>
      <c r="E238" s="403"/>
      <c r="F238" s="468">
        <f t="shared" si="11"/>
        <v>0</v>
      </c>
      <c r="G238" s="469"/>
    </row>
    <row r="239" spans="1:7" hidden="1" x14ac:dyDescent="0.5">
      <c r="A239" s="284"/>
      <c r="B239" s="119"/>
      <c r="C239" s="119"/>
      <c r="D239" s="119"/>
      <c r="E239" s="403"/>
      <c r="F239" s="468">
        <f t="shared" si="11"/>
        <v>0</v>
      </c>
      <c r="G239" s="469"/>
    </row>
    <row r="240" spans="1:7" hidden="1" x14ac:dyDescent="0.5">
      <c r="A240" s="218"/>
      <c r="B240" s="28"/>
      <c r="C240" s="28"/>
      <c r="D240" s="28"/>
      <c r="E240" s="404"/>
      <c r="F240" s="468">
        <f t="shared" si="11"/>
        <v>0</v>
      </c>
      <c r="G240" s="29"/>
    </row>
    <row r="241" spans="1:7" x14ac:dyDescent="0.5">
      <c r="A241" s="219" t="s">
        <v>1</v>
      </c>
      <c r="B241" s="222"/>
      <c r="C241" s="222"/>
      <c r="D241" s="222"/>
      <c r="E241" s="222"/>
      <c r="F241" s="37">
        <f>SUM(F185:F240)/26</f>
        <v>0</v>
      </c>
      <c r="G241" s="222"/>
    </row>
    <row r="242" spans="1:7" x14ac:dyDescent="0.5">
      <c r="A242" s="291" t="s">
        <v>713</v>
      </c>
      <c r="B242" s="29"/>
      <c r="C242" s="29"/>
      <c r="D242" s="29"/>
      <c r="E242" s="29"/>
      <c r="F242" s="395">
        <f>F51+F140+F177+F241</f>
        <v>0</v>
      </c>
      <c r="G242" s="29"/>
    </row>
    <row r="243" spans="1:7" x14ac:dyDescent="0.5">
      <c r="A243" s="221" t="s">
        <v>756</v>
      </c>
      <c r="B243" s="25"/>
      <c r="C243" s="24"/>
      <c r="D243" s="24"/>
      <c r="E243" s="24"/>
      <c r="F243" s="24"/>
      <c r="G243" s="24"/>
    </row>
    <row r="244" spans="1:7" x14ac:dyDescent="0.5">
      <c r="A244" s="24"/>
      <c r="B244" s="25"/>
      <c r="C244" s="24"/>
      <c r="D244" s="24"/>
      <c r="E244" s="24"/>
      <c r="F244" s="24"/>
      <c r="G244" s="24"/>
    </row>
  </sheetData>
  <sheetProtection algorithmName="SHA-512" hashValue="aYYNCyxX8pHMkASEQ2Rwb+Tfs8LTuLjOT3+NZXoJ5zyj3Qfuw4KD20p4WcOxDcLmZI03ExxFiY8kssyHT+3apg==" saltValue="mPcwUaeeWTOH/2Hmx4/fgw==" spinCount="100000" sheet="1" objects="1" scenarios="1"/>
  <mergeCells count="19">
    <mergeCell ref="B144:G144"/>
    <mergeCell ref="B145:G145"/>
    <mergeCell ref="A181:A182"/>
    <mergeCell ref="B181:B182"/>
    <mergeCell ref="D181:D182"/>
    <mergeCell ref="G181:G182"/>
    <mergeCell ref="A156:A157"/>
    <mergeCell ref="B156:B157"/>
    <mergeCell ref="D156:D157"/>
    <mergeCell ref="G156:G157"/>
    <mergeCell ref="G4:G5"/>
    <mergeCell ref="A57:A58"/>
    <mergeCell ref="B57:B58"/>
    <mergeCell ref="D57:D58"/>
    <mergeCell ref="G57:G58"/>
    <mergeCell ref="A4:A5"/>
    <mergeCell ref="B4:B5"/>
    <mergeCell ref="D4:D5"/>
    <mergeCell ref="E57:E58"/>
  </mergeCells>
  <pageMargins left="0.55118110236220474" right="7.874015748031496E-2" top="0.39370078740157483" bottom="0.31496062992125984" header="0.31496062992125984" footer="0.31496062992125984"/>
  <pageSetup paperSize="9" scale="88" orientation="landscape" r:id="rId1"/>
  <headerFooter>
    <oddHeader>&amp;Rวท.บร.05</oddHeader>
  </headerFooter>
  <rowBreaks count="8" manualBreakCount="8">
    <brk id="29" max="6" man="1"/>
    <brk id="54" max="6" man="1"/>
    <brk id="81" max="6" man="1"/>
    <brk id="106" max="6" man="1"/>
    <brk id="132" max="6" man="1"/>
    <brk id="153" max="6" man="1"/>
    <brk id="179" max="6" man="1"/>
    <brk id="21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67"/>
  <sheetViews>
    <sheetView view="pageBreakPreview" zoomScaleNormal="100" zoomScaleSheetLayoutView="100" workbookViewId="0">
      <selection activeCell="B13" sqref="B13"/>
    </sheetView>
  </sheetViews>
  <sheetFormatPr defaultColWidth="9" defaultRowHeight="21.75" x14ac:dyDescent="0.5"/>
  <cols>
    <col min="1" max="1" width="49" style="195" customWidth="1"/>
    <col min="2" max="2" width="43.375" style="195" customWidth="1"/>
    <col min="3" max="3" width="19.75" style="195" customWidth="1"/>
    <col min="4" max="4" width="14.375" style="195" customWidth="1"/>
    <col min="5" max="5" width="14.625" style="195" customWidth="1"/>
    <col min="6" max="6" width="30.375" style="195" customWidth="1"/>
    <col min="7" max="16384" width="9" style="195"/>
  </cols>
  <sheetData>
    <row r="1" spans="1:6" ht="24" x14ac:dyDescent="0.55000000000000004">
      <c r="A1" s="280" t="s">
        <v>140</v>
      </c>
      <c r="B1" s="314"/>
      <c r="C1" s="314"/>
      <c r="D1" s="314"/>
      <c r="E1" s="314"/>
      <c r="F1" s="314"/>
    </row>
    <row r="2" spans="1:6" ht="26.25" customHeight="1" x14ac:dyDescent="0.5">
      <c r="A2" s="209" t="s">
        <v>151</v>
      </c>
      <c r="B2" s="314"/>
      <c r="C2" s="314"/>
      <c r="D2" s="314"/>
      <c r="E2" s="314"/>
      <c r="F2" s="314"/>
    </row>
    <row r="3" spans="1:6" x14ac:dyDescent="0.5">
      <c r="A3" s="294" t="s">
        <v>0</v>
      </c>
      <c r="B3" s="294" t="s">
        <v>141</v>
      </c>
      <c r="C3" s="294" t="s">
        <v>142</v>
      </c>
      <c r="D3" s="294" t="s">
        <v>143</v>
      </c>
      <c r="E3" s="294" t="s">
        <v>144</v>
      </c>
      <c r="F3" s="294" t="s">
        <v>8</v>
      </c>
    </row>
    <row r="4" spans="1:6" x14ac:dyDescent="0.5">
      <c r="A4" s="216" t="s">
        <v>152</v>
      </c>
      <c r="B4" s="4"/>
      <c r="C4" s="529"/>
      <c r="D4" s="4"/>
      <c r="E4" s="473"/>
      <c r="F4" s="473" t="s">
        <v>660</v>
      </c>
    </row>
    <row r="5" spans="1:6" x14ac:dyDescent="0.5">
      <c r="A5" s="217" t="s">
        <v>153</v>
      </c>
      <c r="B5" s="4"/>
      <c r="C5" s="529"/>
      <c r="D5" s="4"/>
      <c r="E5" s="474"/>
      <c r="F5" s="473" t="s">
        <v>661</v>
      </c>
    </row>
    <row r="6" spans="1:6" x14ac:dyDescent="0.5">
      <c r="A6" s="284" t="s">
        <v>154</v>
      </c>
      <c r="B6" s="4"/>
      <c r="C6" s="529"/>
      <c r="D6" s="4"/>
      <c r="E6" s="475">
        <f>D6</f>
        <v>0</v>
      </c>
      <c r="F6" s="199"/>
    </row>
    <row r="7" spans="1:6" x14ac:dyDescent="0.5">
      <c r="A7" s="476" t="s">
        <v>146</v>
      </c>
      <c r="B7" s="12"/>
      <c r="C7" s="529"/>
      <c r="D7" s="8"/>
      <c r="E7" s="475">
        <f t="shared" ref="E7:E64" si="0">D7</f>
        <v>0</v>
      </c>
      <c r="F7" s="199"/>
    </row>
    <row r="8" spans="1:6" x14ac:dyDescent="0.5">
      <c r="A8" s="476" t="s">
        <v>147</v>
      </c>
      <c r="B8" s="8"/>
      <c r="C8" s="529"/>
      <c r="D8" s="8"/>
      <c r="E8" s="475">
        <f t="shared" si="0"/>
        <v>0</v>
      </c>
      <c r="F8" s="199"/>
    </row>
    <row r="9" spans="1:6" x14ac:dyDescent="0.5">
      <c r="A9" s="26"/>
      <c r="B9" s="8"/>
      <c r="C9" s="529"/>
      <c r="D9" s="8"/>
      <c r="E9" s="475">
        <f t="shared" si="0"/>
        <v>0</v>
      </c>
      <c r="F9" s="199"/>
    </row>
    <row r="10" spans="1:6" x14ac:dyDescent="0.5">
      <c r="A10" s="3"/>
      <c r="B10" s="8"/>
      <c r="C10" s="529"/>
      <c r="D10" s="8"/>
      <c r="E10" s="475">
        <f t="shared" si="0"/>
        <v>0</v>
      </c>
      <c r="F10" s="199"/>
    </row>
    <row r="11" spans="1:6" x14ac:dyDescent="0.5">
      <c r="A11" s="3"/>
      <c r="B11" s="8"/>
      <c r="C11" s="529"/>
      <c r="D11" s="8"/>
      <c r="E11" s="475">
        <f t="shared" si="0"/>
        <v>0</v>
      </c>
      <c r="F11" s="199"/>
    </row>
    <row r="12" spans="1:6" x14ac:dyDescent="0.5">
      <c r="A12" s="3"/>
      <c r="B12" s="8"/>
      <c r="C12" s="529"/>
      <c r="D12" s="8"/>
      <c r="E12" s="475">
        <f t="shared" si="0"/>
        <v>0</v>
      </c>
      <c r="F12" s="199"/>
    </row>
    <row r="13" spans="1:6" x14ac:dyDescent="0.5">
      <c r="A13" s="3"/>
      <c r="B13" s="8"/>
      <c r="C13" s="529"/>
      <c r="D13" s="8"/>
      <c r="E13" s="475">
        <f t="shared" si="0"/>
        <v>0</v>
      </c>
      <c r="F13" s="199"/>
    </row>
    <row r="14" spans="1:6" x14ac:dyDescent="0.5">
      <c r="A14" s="476" t="s">
        <v>148</v>
      </c>
      <c r="B14" s="12"/>
      <c r="C14" s="529"/>
      <c r="D14" s="8"/>
      <c r="E14" s="475">
        <f t="shared" si="0"/>
        <v>0</v>
      </c>
      <c r="F14" s="199"/>
    </row>
    <row r="15" spans="1:6" x14ac:dyDescent="0.5">
      <c r="A15" s="476" t="s">
        <v>149</v>
      </c>
      <c r="B15" s="12"/>
      <c r="C15" s="529"/>
      <c r="D15" s="8"/>
      <c r="E15" s="475">
        <f t="shared" si="0"/>
        <v>0</v>
      </c>
      <c r="F15" s="199"/>
    </row>
    <row r="16" spans="1:6" x14ac:dyDescent="0.5">
      <c r="A16" s="245" t="s">
        <v>155</v>
      </c>
      <c r="B16" s="12"/>
      <c r="C16" s="529"/>
      <c r="D16" s="8"/>
      <c r="E16" s="475">
        <f t="shared" si="0"/>
        <v>0</v>
      </c>
      <c r="F16" s="199"/>
    </row>
    <row r="17" spans="1:6" x14ac:dyDescent="0.5">
      <c r="A17" s="217" t="s">
        <v>156</v>
      </c>
      <c r="B17" s="8"/>
      <c r="C17" s="529"/>
      <c r="D17" s="8"/>
      <c r="E17" s="475">
        <f t="shared" si="0"/>
        <v>0</v>
      </c>
      <c r="F17" s="199"/>
    </row>
    <row r="18" spans="1:6" x14ac:dyDescent="0.5">
      <c r="A18" s="3"/>
      <c r="B18" s="8"/>
      <c r="C18" s="529"/>
      <c r="D18" s="8"/>
      <c r="E18" s="475">
        <f t="shared" si="0"/>
        <v>0</v>
      </c>
      <c r="F18" s="199"/>
    </row>
    <row r="19" spans="1:6" x14ac:dyDescent="0.5">
      <c r="A19" s="3"/>
      <c r="B19" s="8"/>
      <c r="C19" s="529"/>
      <c r="D19" s="8"/>
      <c r="E19" s="475">
        <f t="shared" si="0"/>
        <v>0</v>
      </c>
      <c r="F19" s="199"/>
    </row>
    <row r="20" spans="1:6" x14ac:dyDescent="0.5">
      <c r="A20" s="3"/>
      <c r="B20" s="8"/>
      <c r="C20" s="529"/>
      <c r="D20" s="8"/>
      <c r="E20" s="475">
        <f t="shared" si="0"/>
        <v>0</v>
      </c>
      <c r="F20" s="199"/>
    </row>
    <row r="21" spans="1:6" x14ac:dyDescent="0.5">
      <c r="A21" s="3"/>
      <c r="B21" s="8"/>
      <c r="C21" s="529"/>
      <c r="D21" s="8"/>
      <c r="E21" s="475">
        <f t="shared" si="0"/>
        <v>0</v>
      </c>
      <c r="F21" s="199"/>
    </row>
    <row r="22" spans="1:6" x14ac:dyDescent="0.5">
      <c r="A22" s="3"/>
      <c r="B22" s="8"/>
      <c r="C22" s="529"/>
      <c r="D22" s="8"/>
      <c r="E22" s="475">
        <f t="shared" si="0"/>
        <v>0</v>
      </c>
      <c r="F22" s="199"/>
    </row>
    <row r="23" spans="1:6" x14ac:dyDescent="0.5">
      <c r="A23" s="476" t="s">
        <v>617</v>
      </c>
      <c r="B23" s="15"/>
      <c r="C23" s="529"/>
      <c r="D23" s="8"/>
      <c r="E23" s="475">
        <f t="shared" si="0"/>
        <v>0</v>
      </c>
      <c r="F23" s="199"/>
    </row>
    <row r="24" spans="1:6" x14ac:dyDescent="0.5">
      <c r="A24" s="476" t="s">
        <v>150</v>
      </c>
      <c r="B24" s="15"/>
      <c r="C24" s="529"/>
      <c r="D24" s="8"/>
      <c r="E24" s="475">
        <f t="shared" si="0"/>
        <v>0</v>
      </c>
      <c r="F24" s="199"/>
    </row>
    <row r="25" spans="1:6" x14ac:dyDescent="0.5">
      <c r="A25" s="245" t="s">
        <v>157</v>
      </c>
      <c r="B25" s="12"/>
      <c r="C25" s="529"/>
      <c r="D25" s="8"/>
      <c r="E25" s="475">
        <f t="shared" si="0"/>
        <v>0</v>
      </c>
      <c r="F25" s="199"/>
    </row>
    <row r="26" spans="1:6" x14ac:dyDescent="0.5">
      <c r="A26" s="477" t="s">
        <v>158</v>
      </c>
      <c r="B26" s="12"/>
      <c r="C26" s="529"/>
      <c r="D26" s="8"/>
      <c r="E26" s="475">
        <f t="shared" si="0"/>
        <v>0</v>
      </c>
      <c r="F26" s="199"/>
    </row>
    <row r="27" spans="1:6" x14ac:dyDescent="0.5">
      <c r="A27" s="3"/>
      <c r="B27" s="12"/>
      <c r="C27" s="529"/>
      <c r="D27" s="8"/>
      <c r="E27" s="475">
        <f t="shared" si="0"/>
        <v>0</v>
      </c>
      <c r="F27" s="199"/>
    </row>
    <row r="28" spans="1:6" x14ac:dyDescent="0.5">
      <c r="A28" s="3"/>
      <c r="B28" s="12"/>
      <c r="C28" s="529"/>
      <c r="D28" s="8"/>
      <c r="E28" s="475">
        <f t="shared" si="0"/>
        <v>0</v>
      </c>
      <c r="F28" s="199"/>
    </row>
    <row r="29" spans="1:6" x14ac:dyDescent="0.5">
      <c r="A29" s="3"/>
      <c r="B29" s="12"/>
      <c r="C29" s="529"/>
      <c r="D29" s="8"/>
      <c r="E29" s="475">
        <f t="shared" si="0"/>
        <v>0</v>
      </c>
      <c r="F29" s="199"/>
    </row>
    <row r="30" spans="1:6" x14ac:dyDescent="0.5">
      <c r="A30" s="3"/>
      <c r="B30" s="12"/>
      <c r="C30" s="529"/>
      <c r="D30" s="8"/>
      <c r="E30" s="475">
        <f t="shared" si="0"/>
        <v>0</v>
      </c>
      <c r="F30" s="199"/>
    </row>
    <row r="31" spans="1:6" x14ac:dyDescent="0.5">
      <c r="A31" s="3"/>
      <c r="B31" s="12"/>
      <c r="C31" s="529"/>
      <c r="D31" s="8"/>
      <c r="E31" s="475">
        <f t="shared" si="0"/>
        <v>0</v>
      </c>
      <c r="F31" s="199"/>
    </row>
    <row r="32" spans="1:6" x14ac:dyDescent="0.5">
      <c r="A32" s="476" t="s">
        <v>164</v>
      </c>
      <c r="B32" s="8"/>
      <c r="C32" s="529"/>
      <c r="D32" s="8"/>
      <c r="E32" s="475">
        <f t="shared" si="0"/>
        <v>0</v>
      </c>
      <c r="F32" s="199"/>
    </row>
    <row r="33" spans="1:6" x14ac:dyDescent="0.5">
      <c r="A33" s="476" t="s">
        <v>163</v>
      </c>
      <c r="B33" s="8"/>
      <c r="C33" s="529"/>
      <c r="D33" s="8"/>
      <c r="E33" s="475">
        <f t="shared" si="0"/>
        <v>0</v>
      </c>
      <c r="F33" s="199"/>
    </row>
    <row r="34" spans="1:6" x14ac:dyDescent="0.5">
      <c r="A34" s="217" t="s">
        <v>159</v>
      </c>
      <c r="B34" s="12"/>
      <c r="C34" s="529"/>
      <c r="D34" s="8"/>
      <c r="E34" s="475">
        <f t="shared" si="0"/>
        <v>0</v>
      </c>
      <c r="F34" s="199"/>
    </row>
    <row r="35" spans="1:6" x14ac:dyDescent="0.5">
      <c r="A35" s="217" t="s">
        <v>160</v>
      </c>
      <c r="B35" s="12"/>
      <c r="C35" s="529"/>
      <c r="D35" s="8"/>
      <c r="E35" s="475">
        <f t="shared" si="0"/>
        <v>0</v>
      </c>
      <c r="F35" s="199"/>
    </row>
    <row r="36" spans="1:6" x14ac:dyDescent="0.5">
      <c r="A36" s="217" t="s">
        <v>161</v>
      </c>
      <c r="B36" s="12"/>
      <c r="C36" s="529"/>
      <c r="D36" s="8"/>
      <c r="E36" s="475">
        <f t="shared" si="0"/>
        <v>0</v>
      </c>
      <c r="F36" s="199"/>
    </row>
    <row r="37" spans="1:6" x14ac:dyDescent="0.5">
      <c r="A37" s="217" t="s">
        <v>162</v>
      </c>
      <c r="B37" s="12"/>
      <c r="C37" s="529"/>
      <c r="D37" s="8"/>
      <c r="E37" s="475">
        <f t="shared" si="0"/>
        <v>0</v>
      </c>
      <c r="F37" s="199"/>
    </row>
    <row r="38" spans="1:6" x14ac:dyDescent="0.5">
      <c r="A38" s="217" t="s">
        <v>584</v>
      </c>
      <c r="B38" s="8"/>
      <c r="C38" s="529"/>
      <c r="D38" s="8"/>
      <c r="E38" s="475">
        <f t="shared" si="0"/>
        <v>0</v>
      </c>
      <c r="F38" s="199"/>
    </row>
    <row r="39" spans="1:6" x14ac:dyDescent="0.5">
      <c r="A39" s="3"/>
      <c r="B39" s="8"/>
      <c r="C39" s="529"/>
      <c r="D39" s="8"/>
      <c r="E39" s="475">
        <f t="shared" si="0"/>
        <v>0</v>
      </c>
      <c r="F39" s="199"/>
    </row>
    <row r="40" spans="1:6" x14ac:dyDescent="0.5">
      <c r="A40" s="3"/>
      <c r="B40" s="8"/>
      <c r="C40" s="529"/>
      <c r="D40" s="8"/>
      <c r="E40" s="475">
        <f t="shared" si="0"/>
        <v>0</v>
      </c>
      <c r="F40" s="199"/>
    </row>
    <row r="41" spans="1:6" x14ac:dyDescent="0.5">
      <c r="A41" s="3"/>
      <c r="B41" s="8"/>
      <c r="C41" s="529"/>
      <c r="D41" s="8"/>
      <c r="E41" s="475">
        <f t="shared" si="0"/>
        <v>0</v>
      </c>
      <c r="F41" s="199"/>
    </row>
    <row r="42" spans="1:6" x14ac:dyDescent="0.5">
      <c r="A42" s="3"/>
      <c r="B42" s="8"/>
      <c r="C42" s="529"/>
      <c r="D42" s="8"/>
      <c r="E42" s="475">
        <f t="shared" si="0"/>
        <v>0</v>
      </c>
      <c r="F42" s="199"/>
    </row>
    <row r="43" spans="1:6" s="446" customFormat="1" x14ac:dyDescent="0.5">
      <c r="A43" s="3"/>
      <c r="B43" s="8"/>
      <c r="C43" s="529"/>
      <c r="D43" s="8"/>
      <c r="E43" s="475">
        <f t="shared" si="0"/>
        <v>0</v>
      </c>
      <c r="F43" s="460"/>
    </row>
    <row r="44" spans="1:6" s="446" customFormat="1" x14ac:dyDescent="0.5">
      <c r="A44" s="3"/>
      <c r="B44" s="8"/>
      <c r="C44" s="529"/>
      <c r="D44" s="8"/>
      <c r="E44" s="475">
        <f t="shared" si="0"/>
        <v>0</v>
      </c>
      <c r="F44" s="460"/>
    </row>
    <row r="45" spans="1:6" s="446" customFormat="1" x14ac:dyDescent="0.5">
      <c r="A45" s="3"/>
      <c r="B45" s="8"/>
      <c r="C45" s="529"/>
      <c r="D45" s="8"/>
      <c r="E45" s="475">
        <f t="shared" si="0"/>
        <v>0</v>
      </c>
      <c r="F45" s="460"/>
    </row>
    <row r="46" spans="1:6" x14ac:dyDescent="0.5">
      <c r="A46" s="3"/>
      <c r="B46" s="8"/>
      <c r="C46" s="529"/>
      <c r="D46" s="8"/>
      <c r="E46" s="475">
        <f t="shared" si="0"/>
        <v>0</v>
      </c>
      <c r="F46" s="199"/>
    </row>
    <row r="47" spans="1:6" x14ac:dyDescent="0.5">
      <c r="A47" s="476" t="s">
        <v>165</v>
      </c>
      <c r="B47" s="8"/>
      <c r="C47" s="529"/>
      <c r="D47" s="8"/>
      <c r="E47" s="475">
        <f t="shared" si="0"/>
        <v>0</v>
      </c>
      <c r="F47" s="199"/>
    </row>
    <row r="48" spans="1:6" x14ac:dyDescent="0.5">
      <c r="A48" s="392"/>
      <c r="B48" s="8"/>
      <c r="C48" s="529"/>
      <c r="D48" s="8"/>
      <c r="E48" s="475">
        <f t="shared" si="0"/>
        <v>0</v>
      </c>
      <c r="F48" s="199"/>
    </row>
    <row r="49" spans="1:6" x14ac:dyDescent="0.5">
      <c r="A49" s="3"/>
      <c r="B49" s="8"/>
      <c r="C49" s="529"/>
      <c r="D49" s="8"/>
      <c r="E49" s="475">
        <f t="shared" si="0"/>
        <v>0</v>
      </c>
      <c r="F49" s="199"/>
    </row>
    <row r="50" spans="1:6" x14ac:dyDescent="0.5">
      <c r="A50" s="3"/>
      <c r="B50" s="8"/>
      <c r="C50" s="529"/>
      <c r="D50" s="8"/>
      <c r="E50" s="475">
        <f t="shared" si="0"/>
        <v>0</v>
      </c>
      <c r="F50" s="199"/>
    </row>
    <row r="51" spans="1:6" x14ac:dyDescent="0.5">
      <c r="A51" s="3"/>
      <c r="B51" s="8"/>
      <c r="C51" s="529"/>
      <c r="D51" s="8"/>
      <c r="E51" s="475">
        <f t="shared" si="0"/>
        <v>0</v>
      </c>
      <c r="F51" s="199"/>
    </row>
    <row r="52" spans="1:6" s="446" customFormat="1" x14ac:dyDescent="0.5">
      <c r="A52" s="3"/>
      <c r="B52" s="8"/>
      <c r="C52" s="529"/>
      <c r="D52" s="8"/>
      <c r="E52" s="475">
        <f t="shared" si="0"/>
        <v>0</v>
      </c>
      <c r="F52" s="460"/>
    </row>
    <row r="53" spans="1:6" s="446" customFormat="1" x14ac:dyDescent="0.5">
      <c r="A53" s="3"/>
      <c r="B53" s="8"/>
      <c r="C53" s="529"/>
      <c r="D53" s="8"/>
      <c r="E53" s="475">
        <f t="shared" si="0"/>
        <v>0</v>
      </c>
      <c r="F53" s="460"/>
    </row>
    <row r="54" spans="1:6" x14ac:dyDescent="0.5">
      <c r="A54" s="3"/>
      <c r="B54" s="8"/>
      <c r="C54" s="529"/>
      <c r="D54" s="8"/>
      <c r="E54" s="475">
        <f t="shared" si="0"/>
        <v>0</v>
      </c>
      <c r="F54" s="199"/>
    </row>
    <row r="55" spans="1:6" x14ac:dyDescent="0.5">
      <c r="A55" s="476" t="s">
        <v>468</v>
      </c>
      <c r="B55" s="8"/>
      <c r="C55" s="529"/>
      <c r="D55" s="8"/>
      <c r="E55" s="475">
        <f t="shared" si="0"/>
        <v>0</v>
      </c>
      <c r="F55" s="199"/>
    </row>
    <row r="56" spans="1:6" x14ac:dyDescent="0.5">
      <c r="A56" s="217" t="s">
        <v>166</v>
      </c>
      <c r="B56" s="8"/>
      <c r="C56" s="529"/>
      <c r="D56" s="8"/>
      <c r="E56" s="475">
        <f t="shared" si="0"/>
        <v>0</v>
      </c>
      <c r="F56" s="199"/>
    </row>
    <row r="57" spans="1:6" x14ac:dyDescent="0.5">
      <c r="A57" s="3"/>
      <c r="B57" s="8"/>
      <c r="C57" s="529"/>
      <c r="D57" s="8"/>
      <c r="E57" s="475">
        <f t="shared" si="0"/>
        <v>0</v>
      </c>
      <c r="F57" s="199"/>
    </row>
    <row r="58" spans="1:6" x14ac:dyDescent="0.5">
      <c r="A58" s="3"/>
      <c r="B58" s="8"/>
      <c r="C58" s="529"/>
      <c r="D58" s="8"/>
      <c r="E58" s="475">
        <f t="shared" si="0"/>
        <v>0</v>
      </c>
      <c r="F58" s="199"/>
    </row>
    <row r="59" spans="1:6" x14ac:dyDescent="0.5">
      <c r="A59" s="3"/>
      <c r="B59" s="8"/>
      <c r="C59" s="529"/>
      <c r="D59" s="8"/>
      <c r="E59" s="475">
        <f t="shared" si="0"/>
        <v>0</v>
      </c>
      <c r="F59" s="199"/>
    </row>
    <row r="60" spans="1:6" s="446" customFormat="1" x14ac:dyDescent="0.5">
      <c r="A60" s="3"/>
      <c r="B60" s="8"/>
      <c r="C60" s="529"/>
      <c r="D60" s="8"/>
      <c r="E60" s="475">
        <f t="shared" si="0"/>
        <v>0</v>
      </c>
      <c r="F60" s="460"/>
    </row>
    <row r="61" spans="1:6" x14ac:dyDescent="0.5">
      <c r="A61" s="3"/>
      <c r="B61" s="8"/>
      <c r="C61" s="529"/>
      <c r="D61" s="8"/>
      <c r="E61" s="475">
        <f t="shared" si="0"/>
        <v>0</v>
      </c>
      <c r="F61" s="199"/>
    </row>
    <row r="62" spans="1:6" x14ac:dyDescent="0.5">
      <c r="A62" s="3"/>
      <c r="B62" s="8"/>
      <c r="C62" s="529"/>
      <c r="D62" s="8"/>
      <c r="E62" s="475">
        <f t="shared" si="0"/>
        <v>0</v>
      </c>
      <c r="F62" s="199"/>
    </row>
    <row r="63" spans="1:6" s="446" customFormat="1" x14ac:dyDescent="0.5">
      <c r="A63" s="3"/>
      <c r="B63" s="4"/>
      <c r="C63" s="529"/>
      <c r="D63" s="4"/>
      <c r="E63" s="475">
        <f t="shared" si="0"/>
        <v>0</v>
      </c>
      <c r="F63" s="460"/>
    </row>
    <row r="64" spans="1:6" x14ac:dyDescent="0.5">
      <c r="A64" s="4"/>
      <c r="B64" s="4"/>
      <c r="C64" s="529"/>
      <c r="D64" s="4"/>
      <c r="E64" s="475">
        <f t="shared" si="0"/>
        <v>0</v>
      </c>
      <c r="F64" s="199"/>
    </row>
    <row r="65" spans="1:6" x14ac:dyDescent="0.5">
      <c r="A65" s="219" t="s">
        <v>1</v>
      </c>
      <c r="B65" s="230"/>
      <c r="C65" s="230"/>
      <c r="D65" s="230"/>
      <c r="E65" s="37">
        <f>SUM(E4:E64)/26</f>
        <v>0</v>
      </c>
      <c r="F65" s="230"/>
    </row>
    <row r="66" spans="1:6" x14ac:dyDescent="0.5">
      <c r="A66" s="231"/>
      <c r="B66" s="228"/>
      <c r="C66" s="228"/>
      <c r="D66" s="228"/>
      <c r="E66" s="393"/>
      <c r="F66" s="29"/>
    </row>
    <row r="67" spans="1:6" x14ac:dyDescent="0.5">
      <c r="A67" s="262" t="s">
        <v>740</v>
      </c>
    </row>
  </sheetData>
  <sheetProtection algorithmName="SHA-512" hashValue="Qd2l/f+K9g9Fz4ONKeAgEFL56QL1HB7mPapsH+upsAzGadGG/C+M6Tn4P4uvL+h7e3/j4WVbF2DR2FE+tSszXQ==" saltValue="VaZ6qlW6JTI9zRZKeXQdtg==" spinCount="100000" sheet="1" objects="1" scenarios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Header>&amp;Rวท.บร.05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33"/>
  <sheetViews>
    <sheetView zoomScaleSheetLayoutView="100" workbookViewId="0">
      <selection activeCell="G10" sqref="G10"/>
    </sheetView>
  </sheetViews>
  <sheetFormatPr defaultColWidth="9" defaultRowHeight="21.75" x14ac:dyDescent="0.5"/>
  <cols>
    <col min="1" max="1" width="45.625" style="129" customWidth="1"/>
    <col min="2" max="2" width="40.875" style="129" customWidth="1"/>
    <col min="3" max="3" width="16.75" style="129" customWidth="1"/>
    <col min="4" max="4" width="19.625" style="129" customWidth="1"/>
    <col min="5" max="16384" width="9" style="129"/>
  </cols>
  <sheetData>
    <row r="1" spans="1:4" s="295" customFormat="1" ht="24" x14ac:dyDescent="0.55000000000000004">
      <c r="A1" s="280" t="s">
        <v>104</v>
      </c>
      <c r="B1" s="301"/>
      <c r="C1" s="301"/>
      <c r="D1" s="301"/>
    </row>
    <row r="2" spans="1:4" x14ac:dyDescent="0.5">
      <c r="A2" s="209" t="s">
        <v>122</v>
      </c>
      <c r="B2" s="210"/>
      <c r="C2" s="210"/>
      <c r="D2" s="210"/>
    </row>
    <row r="3" spans="1:4" x14ac:dyDescent="0.5">
      <c r="A3" s="664" t="s">
        <v>0</v>
      </c>
      <c r="B3" s="664" t="s">
        <v>105</v>
      </c>
      <c r="C3" s="212" t="s">
        <v>7</v>
      </c>
      <c r="D3" s="664" t="s">
        <v>8</v>
      </c>
    </row>
    <row r="4" spans="1:4" x14ac:dyDescent="0.5">
      <c r="A4" s="665"/>
      <c r="B4" s="665"/>
      <c r="C4" s="214" t="s">
        <v>106</v>
      </c>
      <c r="D4" s="665"/>
    </row>
    <row r="5" spans="1:4" x14ac:dyDescent="0.5">
      <c r="A5" s="297" t="s">
        <v>107</v>
      </c>
      <c r="B5" s="22"/>
      <c r="C5" s="394"/>
      <c r="D5" s="4"/>
    </row>
    <row r="6" spans="1:4" x14ac:dyDescent="0.5">
      <c r="A6" s="217" t="s">
        <v>108</v>
      </c>
      <c r="B6" s="8"/>
      <c r="C6" s="376"/>
      <c r="D6" s="4"/>
    </row>
    <row r="7" spans="1:4" x14ac:dyDescent="0.5">
      <c r="A7" s="217" t="s">
        <v>109</v>
      </c>
      <c r="B7" s="4"/>
      <c r="C7" s="375"/>
      <c r="D7" s="4"/>
    </row>
    <row r="8" spans="1:4" x14ac:dyDescent="0.5">
      <c r="A8" s="217" t="s">
        <v>110</v>
      </c>
      <c r="B8" s="4"/>
      <c r="C8" s="375"/>
      <c r="D8" s="4"/>
    </row>
    <row r="9" spans="1:4" x14ac:dyDescent="0.5">
      <c r="A9" s="217" t="s">
        <v>573</v>
      </c>
      <c r="B9" s="4"/>
      <c r="C9" s="375"/>
      <c r="D9" s="4"/>
    </row>
    <row r="10" spans="1:4" x14ac:dyDescent="0.5">
      <c r="A10" s="298"/>
      <c r="B10" s="4"/>
      <c r="C10" s="375"/>
      <c r="D10" s="4"/>
    </row>
    <row r="11" spans="1:4" x14ac:dyDescent="0.5">
      <c r="A11" s="297" t="s">
        <v>111</v>
      </c>
      <c r="B11" s="4"/>
      <c r="C11" s="375"/>
      <c r="D11" s="4"/>
    </row>
    <row r="12" spans="1:4" x14ac:dyDescent="0.5">
      <c r="A12" s="217" t="s">
        <v>112</v>
      </c>
      <c r="B12" s="8"/>
      <c r="C12" s="376"/>
      <c r="D12" s="4"/>
    </row>
    <row r="13" spans="1:4" x14ac:dyDescent="0.5">
      <c r="A13" s="217" t="s">
        <v>113</v>
      </c>
      <c r="B13" s="8"/>
      <c r="C13" s="376"/>
      <c r="D13" s="4"/>
    </row>
    <row r="14" spans="1:4" x14ac:dyDescent="0.5">
      <c r="A14" s="217" t="s">
        <v>114</v>
      </c>
      <c r="B14" s="8"/>
      <c r="C14" s="376"/>
      <c r="D14" s="4"/>
    </row>
    <row r="15" spans="1:4" x14ac:dyDescent="0.5">
      <c r="A15" s="217" t="s">
        <v>115</v>
      </c>
      <c r="B15" s="8"/>
      <c r="C15" s="376"/>
      <c r="D15" s="4"/>
    </row>
    <row r="16" spans="1:4" x14ac:dyDescent="0.5">
      <c r="A16" s="217" t="s">
        <v>116</v>
      </c>
      <c r="B16" s="8"/>
      <c r="C16" s="376"/>
      <c r="D16" s="4"/>
    </row>
    <row r="17" spans="1:4" x14ac:dyDescent="0.5">
      <c r="A17" s="217" t="s">
        <v>117</v>
      </c>
      <c r="B17" s="8"/>
      <c r="C17" s="376"/>
      <c r="D17" s="4"/>
    </row>
    <row r="18" spans="1:4" x14ac:dyDescent="0.5">
      <c r="A18" s="299"/>
      <c r="B18" s="8"/>
      <c r="C18" s="376"/>
      <c r="D18" s="4"/>
    </row>
    <row r="19" spans="1:4" x14ac:dyDescent="0.5">
      <c r="A19" s="245"/>
      <c r="B19" s="8"/>
      <c r="C19" s="376"/>
      <c r="D19" s="8"/>
    </row>
    <row r="20" spans="1:4" x14ac:dyDescent="0.5">
      <c r="A20" s="297" t="s">
        <v>118</v>
      </c>
      <c r="B20" s="8"/>
      <c r="C20" s="376"/>
      <c r="D20" s="8"/>
    </row>
    <row r="21" spans="1:4" x14ac:dyDescent="0.5">
      <c r="A21" s="217" t="s">
        <v>119</v>
      </c>
      <c r="B21" s="8"/>
      <c r="C21" s="376"/>
      <c r="D21" s="8"/>
    </row>
    <row r="22" spans="1:4" ht="43.5" x14ac:dyDescent="0.5">
      <c r="A22" s="300" t="s">
        <v>469</v>
      </c>
      <c r="B22" s="15"/>
      <c r="C22" s="376"/>
      <c r="D22" s="30" t="s">
        <v>128</v>
      </c>
    </row>
    <row r="23" spans="1:4" x14ac:dyDescent="0.5">
      <c r="A23" s="217" t="s">
        <v>120</v>
      </c>
      <c r="B23" s="8"/>
      <c r="C23" s="376"/>
      <c r="D23" s="8"/>
    </row>
    <row r="24" spans="1:4" x14ac:dyDescent="0.5">
      <c r="A24" s="217" t="s">
        <v>121</v>
      </c>
      <c r="B24" s="8"/>
      <c r="C24" s="376"/>
      <c r="D24" s="8"/>
    </row>
    <row r="25" spans="1:4" x14ac:dyDescent="0.5">
      <c r="A25" s="245"/>
      <c r="B25" s="8"/>
      <c r="C25" s="376"/>
      <c r="D25" s="8"/>
    </row>
    <row r="26" spans="1:4" x14ac:dyDescent="0.5">
      <c r="A26" s="299"/>
      <c r="B26" s="8"/>
      <c r="C26" s="376"/>
      <c r="D26" s="8"/>
    </row>
    <row r="27" spans="1:4" x14ac:dyDescent="0.5">
      <c r="A27" s="449"/>
      <c r="B27" s="34"/>
      <c r="C27" s="435"/>
      <c r="D27" s="34"/>
    </row>
    <row r="28" spans="1:4" x14ac:dyDescent="0.5">
      <c r="A28" s="287" t="s">
        <v>1</v>
      </c>
      <c r="B28" s="414"/>
      <c r="C28" s="111">
        <f>SUM(C5:C27)</f>
        <v>0</v>
      </c>
      <c r="D28" s="414"/>
    </row>
    <row r="29" spans="1:4" x14ac:dyDescent="0.5">
      <c r="A29" s="239"/>
      <c r="B29" s="210"/>
      <c r="C29" s="210"/>
      <c r="D29" s="210"/>
    </row>
    <row r="30" spans="1:4" x14ac:dyDescent="0.5">
      <c r="A30" s="296" t="s">
        <v>662</v>
      </c>
      <c r="B30" s="723" t="s">
        <v>663</v>
      </c>
      <c r="C30" s="723"/>
      <c r="D30" s="723"/>
    </row>
    <row r="31" spans="1:4" x14ac:dyDescent="0.5">
      <c r="A31" s="296"/>
      <c r="B31" s="723" t="s">
        <v>665</v>
      </c>
      <c r="C31" s="723"/>
      <c r="D31" s="723"/>
    </row>
    <row r="32" spans="1:4" x14ac:dyDescent="0.5">
      <c r="A32" s="296"/>
      <c r="B32" s="723" t="s">
        <v>666</v>
      </c>
      <c r="C32" s="723"/>
      <c r="D32" s="723"/>
    </row>
    <row r="33" spans="1:4" x14ac:dyDescent="0.5">
      <c r="A33" s="239"/>
      <c r="B33" s="723" t="s">
        <v>664</v>
      </c>
      <c r="C33" s="723"/>
      <c r="D33" s="723"/>
    </row>
  </sheetData>
  <sheetProtection algorithmName="SHA-512" hashValue="AFvDsXuC1q4RBv/mZmWWggTM8Qp0QJUbJwE6dX36TNPTc5b6NwRzXgMejZsZ42ZN7U5qJfMsII0k4bfAhQJLBg==" saltValue="0+G7Anjwk+zuwhKx2b0gxQ==" spinCount="100000" sheet="1" objects="1" scenarios="1"/>
  <mergeCells count="7">
    <mergeCell ref="A3:A4"/>
    <mergeCell ref="B3:B4"/>
    <mergeCell ref="D3:D4"/>
    <mergeCell ref="B30:D30"/>
    <mergeCell ref="B33:D33"/>
    <mergeCell ref="B31:D31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&amp;Rวท.บร.05</oddHead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48"/>
  <sheetViews>
    <sheetView topLeftCell="A10" zoomScaleSheetLayoutView="100" workbookViewId="0">
      <selection activeCell="G11" sqref="G11"/>
    </sheetView>
  </sheetViews>
  <sheetFormatPr defaultColWidth="9" defaultRowHeight="21.75" x14ac:dyDescent="0.5"/>
  <cols>
    <col min="1" max="1" width="41.75" style="129" customWidth="1"/>
    <col min="2" max="2" width="36" style="129" customWidth="1"/>
    <col min="3" max="3" width="16.75" style="129" customWidth="1"/>
    <col min="4" max="4" width="12.75" style="129" customWidth="1"/>
    <col min="5" max="5" width="25.125" style="129" customWidth="1"/>
    <col min="6" max="8" width="9" style="129" customWidth="1"/>
    <col min="9" max="16384" width="9" style="129"/>
  </cols>
  <sheetData>
    <row r="1" spans="1:6" x14ac:dyDescent="0.5">
      <c r="A1" s="209" t="s">
        <v>123</v>
      </c>
      <c r="B1" s="281"/>
      <c r="C1" s="281"/>
      <c r="D1" s="281"/>
      <c r="E1" s="281"/>
    </row>
    <row r="2" spans="1:6" x14ac:dyDescent="0.5">
      <c r="A2" s="282"/>
      <c r="B2" s="281"/>
      <c r="C2" s="281"/>
      <c r="D2" s="281"/>
      <c r="E2" s="281"/>
    </row>
    <row r="3" spans="1:6" x14ac:dyDescent="0.5">
      <c r="A3" s="664" t="s">
        <v>0</v>
      </c>
      <c r="B3" s="664" t="s">
        <v>105</v>
      </c>
      <c r="C3" s="212" t="s">
        <v>7</v>
      </c>
      <c r="D3" s="212" t="s">
        <v>7</v>
      </c>
      <c r="E3" s="664" t="s">
        <v>8</v>
      </c>
    </row>
    <row r="4" spans="1:6" ht="24" customHeight="1" x14ac:dyDescent="0.5">
      <c r="A4" s="665"/>
      <c r="B4" s="665"/>
      <c r="C4" s="214" t="s">
        <v>124</v>
      </c>
      <c r="D4" s="214" t="s">
        <v>106</v>
      </c>
      <c r="E4" s="665"/>
    </row>
    <row r="5" spans="1:6" x14ac:dyDescent="0.5">
      <c r="A5" s="297" t="s">
        <v>125</v>
      </c>
      <c r="B5" s="22"/>
      <c r="C5" s="372"/>
      <c r="D5" s="23"/>
      <c r="E5" s="120"/>
    </row>
    <row r="6" spans="1:6" x14ac:dyDescent="0.5">
      <c r="A6" s="297" t="s">
        <v>126</v>
      </c>
      <c r="B6" s="15"/>
      <c r="C6" s="110"/>
      <c r="D6" s="15"/>
      <c r="E6" s="120"/>
    </row>
    <row r="7" spans="1:6" x14ac:dyDescent="0.5">
      <c r="A7" s="297" t="s">
        <v>127</v>
      </c>
      <c r="B7" s="26"/>
      <c r="C7" s="36"/>
      <c r="D7" s="120"/>
      <c r="E7" s="120"/>
    </row>
    <row r="8" spans="1:6" x14ac:dyDescent="0.5">
      <c r="A8" s="217" t="s">
        <v>574</v>
      </c>
      <c r="B8" s="26"/>
      <c r="C8" s="447"/>
      <c r="D8" s="448">
        <f>C8/26</f>
        <v>0</v>
      </c>
      <c r="E8" s="366" t="s">
        <v>700</v>
      </c>
      <c r="F8" s="379"/>
    </row>
    <row r="9" spans="1:6" x14ac:dyDescent="0.5">
      <c r="A9" s="245" t="s">
        <v>575</v>
      </c>
      <c r="B9" s="26"/>
      <c r="C9" s="36"/>
      <c r="D9" s="369">
        <f>C9</f>
        <v>0</v>
      </c>
      <c r="E9" s="120" t="s">
        <v>11</v>
      </c>
    </row>
    <row r="10" spans="1:6" x14ac:dyDescent="0.5">
      <c r="A10" s="217"/>
      <c r="B10" s="26"/>
      <c r="C10" s="36"/>
      <c r="D10" s="418">
        <f t="shared" ref="D10:D30" si="0">C10</f>
        <v>0</v>
      </c>
      <c r="E10" s="120"/>
    </row>
    <row r="11" spans="1:6" x14ac:dyDescent="0.5">
      <c r="A11" s="217"/>
      <c r="B11" s="26"/>
      <c r="C11" s="36"/>
      <c r="D11" s="418">
        <f t="shared" si="0"/>
        <v>0</v>
      </c>
      <c r="E11" s="120"/>
    </row>
    <row r="12" spans="1:6" x14ac:dyDescent="0.5">
      <c r="A12" s="217"/>
      <c r="B12" s="26"/>
      <c r="C12" s="36"/>
      <c r="D12" s="418">
        <f t="shared" si="0"/>
        <v>0</v>
      </c>
      <c r="E12" s="120"/>
    </row>
    <row r="13" spans="1:6" x14ac:dyDescent="0.5">
      <c r="A13" s="217"/>
      <c r="B13" s="26"/>
      <c r="C13" s="36"/>
      <c r="D13" s="418">
        <f t="shared" si="0"/>
        <v>0</v>
      </c>
      <c r="E13" s="120"/>
    </row>
    <row r="14" spans="1:6" x14ac:dyDescent="0.5">
      <c r="A14" s="217"/>
      <c r="B14" s="26"/>
      <c r="C14" s="36"/>
      <c r="D14" s="418">
        <f t="shared" si="0"/>
        <v>0</v>
      </c>
      <c r="E14" s="120"/>
    </row>
    <row r="15" spans="1:6" x14ac:dyDescent="0.5">
      <c r="A15" s="217"/>
      <c r="B15" s="26"/>
      <c r="C15" s="36"/>
      <c r="D15" s="418">
        <f t="shared" si="0"/>
        <v>0</v>
      </c>
      <c r="E15" s="120"/>
    </row>
    <row r="16" spans="1:6" x14ac:dyDescent="0.5">
      <c r="A16" s="217" t="s">
        <v>667</v>
      </c>
      <c r="B16" s="26"/>
      <c r="C16" s="36"/>
      <c r="D16" s="418">
        <f t="shared" si="0"/>
        <v>0</v>
      </c>
      <c r="E16" s="120" t="s">
        <v>668</v>
      </c>
    </row>
    <row r="17" spans="1:5" x14ac:dyDescent="0.5">
      <c r="A17" s="217"/>
      <c r="B17" s="26"/>
      <c r="C17" s="36"/>
      <c r="D17" s="418">
        <f t="shared" si="0"/>
        <v>0</v>
      </c>
      <c r="E17" s="120"/>
    </row>
    <row r="18" spans="1:5" x14ac:dyDescent="0.5">
      <c r="A18" s="217"/>
      <c r="B18" s="26"/>
      <c r="C18" s="36"/>
      <c r="D18" s="418">
        <f t="shared" si="0"/>
        <v>0</v>
      </c>
      <c r="E18" s="120"/>
    </row>
    <row r="19" spans="1:5" x14ac:dyDescent="0.5">
      <c r="A19" s="217"/>
      <c r="B19" s="26"/>
      <c r="C19" s="36"/>
      <c r="D19" s="418">
        <f t="shared" si="0"/>
        <v>0</v>
      </c>
      <c r="E19" s="120"/>
    </row>
    <row r="20" spans="1:5" x14ac:dyDescent="0.5">
      <c r="A20" s="217"/>
      <c r="B20" s="26"/>
      <c r="C20" s="36"/>
      <c r="D20" s="418">
        <f t="shared" si="0"/>
        <v>0</v>
      </c>
      <c r="E20" s="120"/>
    </row>
    <row r="21" spans="1:5" x14ac:dyDescent="0.5">
      <c r="A21" s="217" t="s">
        <v>577</v>
      </c>
      <c r="B21" s="26"/>
      <c r="C21" s="36"/>
      <c r="D21" s="418">
        <f t="shared" si="0"/>
        <v>0</v>
      </c>
      <c r="E21" s="120" t="s">
        <v>576</v>
      </c>
    </row>
    <row r="22" spans="1:5" x14ac:dyDescent="0.5">
      <c r="A22" s="217" t="s">
        <v>578</v>
      </c>
      <c r="B22" s="26"/>
      <c r="C22" s="36"/>
      <c r="D22" s="418">
        <f t="shared" si="0"/>
        <v>0</v>
      </c>
      <c r="E22" s="120" t="s">
        <v>576</v>
      </c>
    </row>
    <row r="23" spans="1:5" x14ac:dyDescent="0.5">
      <c r="A23" s="217" t="s">
        <v>579</v>
      </c>
      <c r="B23" s="26"/>
      <c r="C23" s="36"/>
      <c r="D23" s="418">
        <f t="shared" si="0"/>
        <v>0</v>
      </c>
      <c r="E23" s="120" t="s">
        <v>317</v>
      </c>
    </row>
    <row r="24" spans="1:5" x14ac:dyDescent="0.5">
      <c r="A24" s="217"/>
      <c r="B24" s="26"/>
      <c r="C24" s="36"/>
      <c r="D24" s="418">
        <f t="shared" si="0"/>
        <v>0</v>
      </c>
      <c r="E24" s="120"/>
    </row>
    <row r="25" spans="1:5" x14ac:dyDescent="0.5">
      <c r="A25" s="217"/>
      <c r="B25" s="26"/>
      <c r="C25" s="36"/>
      <c r="D25" s="418">
        <f t="shared" si="0"/>
        <v>0</v>
      </c>
      <c r="E25" s="120"/>
    </row>
    <row r="26" spans="1:5" x14ac:dyDescent="0.5">
      <c r="A26" s="217"/>
      <c r="B26" s="26"/>
      <c r="C26" s="36"/>
      <c r="D26" s="418">
        <f t="shared" si="0"/>
        <v>0</v>
      </c>
      <c r="E26" s="120"/>
    </row>
    <row r="27" spans="1:5" x14ac:dyDescent="0.5">
      <c r="A27" s="217"/>
      <c r="B27" s="26"/>
      <c r="C27" s="36"/>
      <c r="D27" s="418">
        <f t="shared" si="0"/>
        <v>0</v>
      </c>
      <c r="E27" s="120"/>
    </row>
    <row r="28" spans="1:5" x14ac:dyDescent="0.5">
      <c r="A28" s="217"/>
      <c r="B28" s="26"/>
      <c r="C28" s="36"/>
      <c r="D28" s="418">
        <f t="shared" si="0"/>
        <v>0</v>
      </c>
      <c r="E28" s="120"/>
    </row>
    <row r="29" spans="1:5" x14ac:dyDescent="0.5">
      <c r="A29" s="217"/>
      <c r="B29" s="26"/>
      <c r="C29" s="36"/>
      <c r="D29" s="418">
        <f t="shared" si="0"/>
        <v>0</v>
      </c>
      <c r="E29" s="120"/>
    </row>
    <row r="30" spans="1:5" x14ac:dyDescent="0.5">
      <c r="A30" s="217"/>
      <c r="B30" s="26"/>
      <c r="C30" s="36"/>
      <c r="D30" s="418">
        <f t="shared" si="0"/>
        <v>0</v>
      </c>
      <c r="E30" s="120"/>
    </row>
    <row r="31" spans="1:5" x14ac:dyDescent="0.5">
      <c r="A31" s="297" t="s">
        <v>612</v>
      </c>
      <c r="B31" s="26"/>
      <c r="C31" s="36"/>
      <c r="D31" s="370"/>
      <c r="E31" s="120"/>
    </row>
    <row r="32" spans="1:5" x14ac:dyDescent="0.5">
      <c r="A32" s="245" t="s">
        <v>580</v>
      </c>
      <c r="B32" s="26"/>
      <c r="C32" s="36"/>
      <c r="D32" s="369">
        <f>C32</f>
        <v>0</v>
      </c>
      <c r="E32" s="120" t="s">
        <v>11</v>
      </c>
    </row>
    <row r="33" spans="1:7" x14ac:dyDescent="0.5">
      <c r="A33" s="217" t="s">
        <v>577</v>
      </c>
      <c r="B33" s="26"/>
      <c r="C33" s="36"/>
      <c r="D33" s="418">
        <f t="shared" ref="D33:D36" si="1">C33</f>
        <v>0</v>
      </c>
      <c r="E33" s="120" t="s">
        <v>576</v>
      </c>
    </row>
    <row r="34" spans="1:7" x14ac:dyDescent="0.5">
      <c r="A34" s="217" t="s">
        <v>578</v>
      </c>
      <c r="B34" s="26"/>
      <c r="C34" s="36"/>
      <c r="D34" s="418">
        <f t="shared" si="1"/>
        <v>0</v>
      </c>
      <c r="E34" s="120" t="s">
        <v>576</v>
      </c>
    </row>
    <row r="35" spans="1:7" x14ac:dyDescent="0.5">
      <c r="A35" s="217" t="s">
        <v>581</v>
      </c>
      <c r="B35" s="26"/>
      <c r="C35" s="36"/>
      <c r="D35" s="418">
        <f t="shared" si="1"/>
        <v>0</v>
      </c>
      <c r="E35" s="120" t="s">
        <v>317</v>
      </c>
    </row>
    <row r="36" spans="1:7" x14ac:dyDescent="0.5">
      <c r="A36" s="245"/>
      <c r="B36" s="26"/>
      <c r="C36" s="36"/>
      <c r="D36" s="418">
        <f t="shared" si="1"/>
        <v>0</v>
      </c>
      <c r="E36" s="120"/>
    </row>
    <row r="37" spans="1:7" x14ac:dyDescent="0.5">
      <c r="A37" s="297" t="s">
        <v>613</v>
      </c>
      <c r="B37" s="26"/>
      <c r="C37" s="36"/>
      <c r="D37" s="371"/>
      <c r="E37" s="120"/>
    </row>
    <row r="38" spans="1:7" ht="43.5" x14ac:dyDescent="0.5">
      <c r="A38" s="724" t="s">
        <v>582</v>
      </c>
      <c r="B38" s="726"/>
      <c r="C38" s="728"/>
      <c r="D38" s="730">
        <f>C38</f>
        <v>0</v>
      </c>
      <c r="E38" s="30" t="s">
        <v>129</v>
      </c>
    </row>
    <row r="39" spans="1:7" x14ac:dyDescent="0.5">
      <c r="A39" s="725"/>
      <c r="B39" s="727"/>
      <c r="C39" s="729"/>
      <c r="D39" s="731"/>
      <c r="E39" s="15" t="s">
        <v>583</v>
      </c>
    </row>
    <row r="40" spans="1:7" x14ac:dyDescent="0.5">
      <c r="A40" s="216"/>
      <c r="B40" s="15"/>
      <c r="C40" s="110"/>
      <c r="D40" s="380">
        <f>C40</f>
        <v>0</v>
      </c>
      <c r="E40" s="15"/>
    </row>
    <row r="41" spans="1:7" x14ac:dyDescent="0.5">
      <c r="A41" s="297" t="s">
        <v>130</v>
      </c>
      <c r="B41" s="15"/>
      <c r="C41" s="110"/>
      <c r="D41" s="51"/>
      <c r="E41" s="15"/>
    </row>
    <row r="42" spans="1:7" x14ac:dyDescent="0.5">
      <c r="A42" s="217" t="s">
        <v>580</v>
      </c>
      <c r="B42" s="15"/>
      <c r="C42" s="110"/>
      <c r="D42" s="369">
        <f>C42</f>
        <v>0</v>
      </c>
      <c r="E42" s="15" t="s">
        <v>585</v>
      </c>
    </row>
    <row r="43" spans="1:7" x14ac:dyDescent="0.5">
      <c r="A43" s="217" t="s">
        <v>586</v>
      </c>
      <c r="B43" s="15"/>
      <c r="C43" s="110"/>
      <c r="D43" s="418">
        <f t="shared" ref="D43:D44" si="2">C43</f>
        <v>0</v>
      </c>
      <c r="E43" s="15" t="s">
        <v>583</v>
      </c>
    </row>
    <row r="44" spans="1:7" x14ac:dyDescent="0.5">
      <c r="A44" s="217" t="s">
        <v>587</v>
      </c>
      <c r="B44" s="15"/>
      <c r="C44" s="110"/>
      <c r="D44" s="418">
        <f t="shared" si="2"/>
        <v>0</v>
      </c>
      <c r="E44" s="15" t="s">
        <v>583</v>
      </c>
    </row>
    <row r="45" spans="1:7" x14ac:dyDescent="0.5">
      <c r="A45" s="217" t="s">
        <v>588</v>
      </c>
      <c r="B45" s="15"/>
      <c r="C45" s="447"/>
      <c r="D45" s="448">
        <f>C45/26</f>
        <v>0</v>
      </c>
      <c r="E45" s="15" t="s">
        <v>701</v>
      </c>
    </row>
    <row r="46" spans="1:7" x14ac:dyDescent="0.5">
      <c r="A46" s="217" t="s">
        <v>131</v>
      </c>
      <c r="B46" s="15"/>
      <c r="C46" s="447"/>
      <c r="D46" s="448">
        <f t="shared" ref="D46:D47" si="3">C46/26</f>
        <v>0</v>
      </c>
      <c r="E46" s="15"/>
    </row>
    <row r="47" spans="1:7" x14ac:dyDescent="0.5">
      <c r="A47" s="217"/>
      <c r="B47" s="15"/>
      <c r="C47" s="447"/>
      <c r="D47" s="448">
        <f t="shared" si="3"/>
        <v>0</v>
      </c>
      <c r="E47" s="15"/>
      <c r="F47" s="379"/>
      <c r="G47" s="457"/>
    </row>
    <row r="48" spans="1:7" x14ac:dyDescent="0.5">
      <c r="A48" s="287" t="s">
        <v>1</v>
      </c>
      <c r="B48" s="288"/>
      <c r="C48" s="288"/>
      <c r="D48" s="111">
        <f>SUM(D5:D47)</f>
        <v>0</v>
      </c>
      <c r="E48" s="288"/>
      <c r="G48" s="195"/>
    </row>
  </sheetData>
  <sheetProtection algorithmName="SHA-512" hashValue="wOrk8eNqWUereh6WNI3iXd06eQZ5sgBjovp5vUsAOWqmC+gSXu7TUQxXAkNJTfFaUN6d53vlz+3F7U+++bKMCA==" saltValue="cOoo7Ci12B8BNu80uTFbkw==" spinCount="100000" sheet="1" objects="1" scenarios="1"/>
  <mergeCells count="7">
    <mergeCell ref="A3:A4"/>
    <mergeCell ref="B3:B4"/>
    <mergeCell ref="E3:E4"/>
    <mergeCell ref="A38:A39"/>
    <mergeCell ref="B38:B39"/>
    <mergeCell ref="C38:C39"/>
    <mergeCell ref="D38:D39"/>
  </mergeCells>
  <pageMargins left="0.70866141732283472" right="0.31496062992125984" top="0.39370078740157483" bottom="0.27559055118110237" header="0.31496062992125984" footer="0.23622047244094491"/>
  <pageSetup paperSize="9" scale="90" orientation="landscape" r:id="rId1"/>
  <headerFooter>
    <oddHeader>&amp;Rวท.บร.05</oddHeader>
  </headerFooter>
  <rowBreaks count="1" manualBreakCount="1">
    <brk id="27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80"/>
  <sheetViews>
    <sheetView topLeftCell="A61" zoomScaleSheetLayoutView="100" workbookViewId="0">
      <selection activeCell="C74" sqref="C74"/>
    </sheetView>
  </sheetViews>
  <sheetFormatPr defaultColWidth="9" defaultRowHeight="21.75" x14ac:dyDescent="0.5"/>
  <cols>
    <col min="1" max="1" width="52.125" style="129" customWidth="1"/>
    <col min="2" max="2" width="32.375" style="129" customWidth="1"/>
    <col min="3" max="3" width="11.25" style="129" customWidth="1"/>
    <col min="4" max="4" width="30.875" style="129" bestFit="1" customWidth="1"/>
    <col min="5" max="16384" width="9" style="129"/>
  </cols>
  <sheetData>
    <row r="1" spans="1:4" x14ac:dyDescent="0.5">
      <c r="A1" s="223" t="s">
        <v>132</v>
      </c>
      <c r="B1" s="303"/>
      <c r="C1" s="281"/>
      <c r="D1" s="281"/>
    </row>
    <row r="2" spans="1:4" x14ac:dyDescent="0.5">
      <c r="A2" s="282"/>
      <c r="B2" s="281"/>
      <c r="C2" s="281"/>
      <c r="D2" s="281"/>
    </row>
    <row r="3" spans="1:4" x14ac:dyDescent="0.5">
      <c r="A3" s="732" t="s">
        <v>0</v>
      </c>
      <c r="B3" s="732" t="s">
        <v>105</v>
      </c>
      <c r="C3" s="304" t="s">
        <v>6</v>
      </c>
      <c r="D3" s="732" t="s">
        <v>8</v>
      </c>
    </row>
    <row r="4" spans="1:4" ht="24" customHeight="1" x14ac:dyDescent="0.5">
      <c r="A4" s="733"/>
      <c r="B4" s="733"/>
      <c r="C4" s="220" t="s">
        <v>7</v>
      </c>
      <c r="D4" s="733"/>
    </row>
    <row r="5" spans="1:4" x14ac:dyDescent="0.5">
      <c r="A5" s="297" t="s">
        <v>133</v>
      </c>
      <c r="B5" s="15"/>
      <c r="C5" s="15"/>
      <c r="D5" s="15"/>
    </row>
    <row r="6" spans="1:4" x14ac:dyDescent="0.5">
      <c r="A6" s="297" t="s">
        <v>134</v>
      </c>
      <c r="B6" s="15"/>
      <c r="C6" s="15"/>
      <c r="D6" s="15"/>
    </row>
    <row r="7" spans="1:4" x14ac:dyDescent="0.5">
      <c r="A7" s="255" t="s">
        <v>580</v>
      </c>
      <c r="B7" s="15"/>
      <c r="C7" s="369">
        <v>0</v>
      </c>
      <c r="D7" s="15" t="s">
        <v>589</v>
      </c>
    </row>
    <row r="8" spans="1:4" x14ac:dyDescent="0.5">
      <c r="A8" s="255"/>
      <c r="B8" s="15"/>
      <c r="C8" s="15"/>
      <c r="D8" s="15"/>
    </row>
    <row r="9" spans="1:4" x14ac:dyDescent="0.5">
      <c r="A9" s="255"/>
      <c r="B9" s="15"/>
      <c r="C9" s="15"/>
      <c r="D9" s="15"/>
    </row>
    <row r="10" spans="1:4" x14ac:dyDescent="0.5">
      <c r="A10" s="255"/>
      <c r="B10" s="15"/>
      <c r="C10" s="15"/>
      <c r="D10" s="15"/>
    </row>
    <row r="11" spans="1:4" x14ac:dyDescent="0.5">
      <c r="A11" s="255"/>
      <c r="B11" s="15"/>
      <c r="C11" s="15"/>
      <c r="D11" s="15"/>
    </row>
    <row r="12" spans="1:4" x14ac:dyDescent="0.5">
      <c r="A12" s="255"/>
      <c r="B12" s="15"/>
      <c r="C12" s="15"/>
      <c r="D12" s="15"/>
    </row>
    <row r="13" spans="1:4" x14ac:dyDescent="0.5">
      <c r="A13" s="255"/>
      <c r="B13" s="15"/>
      <c r="C13" s="15"/>
      <c r="D13" s="15"/>
    </row>
    <row r="14" spans="1:4" x14ac:dyDescent="0.5">
      <c r="A14" s="255"/>
      <c r="B14" s="15"/>
      <c r="C14" s="15"/>
      <c r="D14" s="15"/>
    </row>
    <row r="15" spans="1:4" x14ac:dyDescent="0.5">
      <c r="A15" s="255"/>
      <c r="B15" s="15"/>
      <c r="C15" s="15"/>
      <c r="D15" s="15"/>
    </row>
    <row r="16" spans="1:4" x14ac:dyDescent="0.5">
      <c r="A16" s="255" t="s">
        <v>669</v>
      </c>
      <c r="B16" s="15"/>
      <c r="C16" s="369">
        <v>0</v>
      </c>
      <c r="D16" s="15" t="s">
        <v>670</v>
      </c>
    </row>
    <row r="17" spans="1:4" x14ac:dyDescent="0.5">
      <c r="A17" s="255"/>
      <c r="B17" s="15"/>
      <c r="C17" s="15"/>
      <c r="D17" s="15"/>
    </row>
    <row r="18" spans="1:4" x14ac:dyDescent="0.5">
      <c r="A18" s="255"/>
      <c r="B18" s="15"/>
      <c r="C18" s="15"/>
      <c r="D18" s="15"/>
    </row>
    <row r="19" spans="1:4" x14ac:dyDescent="0.5">
      <c r="A19" s="255"/>
      <c r="B19" s="15"/>
      <c r="C19" s="15"/>
      <c r="D19" s="15"/>
    </row>
    <row r="20" spans="1:4" x14ac:dyDescent="0.5">
      <c r="A20" s="255"/>
      <c r="B20" s="15"/>
      <c r="C20" s="15"/>
      <c r="D20" s="15"/>
    </row>
    <row r="21" spans="1:4" x14ac:dyDescent="0.5">
      <c r="A21" s="255"/>
      <c r="B21" s="15"/>
      <c r="C21" s="15"/>
      <c r="D21" s="15"/>
    </row>
    <row r="22" spans="1:4" x14ac:dyDescent="0.5">
      <c r="A22" s="255"/>
      <c r="B22" s="15"/>
      <c r="C22" s="15"/>
      <c r="D22" s="15"/>
    </row>
    <row r="23" spans="1:4" x14ac:dyDescent="0.5">
      <c r="A23" s="255"/>
      <c r="B23" s="15"/>
      <c r="C23" s="15"/>
      <c r="D23" s="15"/>
    </row>
    <row r="24" spans="1:4" x14ac:dyDescent="0.5">
      <c r="A24" s="255"/>
      <c r="B24" s="15"/>
      <c r="C24" s="15"/>
      <c r="D24" s="15"/>
    </row>
    <row r="25" spans="1:4" x14ac:dyDescent="0.5">
      <c r="A25" s="255" t="s">
        <v>591</v>
      </c>
      <c r="B25" s="15"/>
      <c r="C25" s="369">
        <v>0</v>
      </c>
      <c r="D25" s="15" t="s">
        <v>590</v>
      </c>
    </row>
    <row r="26" spans="1:4" x14ac:dyDescent="0.5">
      <c r="A26" s="255"/>
      <c r="B26" s="15"/>
      <c r="C26" s="15"/>
      <c r="D26" s="15"/>
    </row>
    <row r="27" spans="1:4" x14ac:dyDescent="0.5">
      <c r="A27" s="255"/>
      <c r="B27" s="15"/>
      <c r="C27" s="15"/>
      <c r="D27" s="15"/>
    </row>
    <row r="28" spans="1:4" x14ac:dyDescent="0.5">
      <c r="A28" s="255"/>
      <c r="B28" s="15"/>
      <c r="C28" s="15"/>
      <c r="D28" s="15"/>
    </row>
    <row r="29" spans="1:4" x14ac:dyDescent="0.5">
      <c r="A29" s="255"/>
      <c r="B29" s="15"/>
      <c r="C29" s="15"/>
      <c r="D29" s="15"/>
    </row>
    <row r="30" spans="1:4" x14ac:dyDescent="0.5">
      <c r="A30" s="255" t="s">
        <v>593</v>
      </c>
      <c r="B30" s="15"/>
      <c r="C30" s="369">
        <v>0</v>
      </c>
      <c r="D30" s="15" t="s">
        <v>590</v>
      </c>
    </row>
    <row r="31" spans="1:4" x14ac:dyDescent="0.5">
      <c r="A31" s="255"/>
      <c r="B31" s="15"/>
      <c r="C31" s="15"/>
      <c r="D31" s="15"/>
    </row>
    <row r="32" spans="1:4" x14ac:dyDescent="0.5">
      <c r="A32" s="255"/>
      <c r="B32" s="15"/>
      <c r="C32" s="15"/>
      <c r="D32" s="15"/>
    </row>
    <row r="33" spans="1:4" x14ac:dyDescent="0.5">
      <c r="A33" s="255"/>
      <c r="B33" s="15"/>
      <c r="C33" s="15"/>
      <c r="D33" s="15"/>
    </row>
    <row r="34" spans="1:4" x14ac:dyDescent="0.5">
      <c r="A34" s="255"/>
      <c r="B34" s="15"/>
      <c r="C34" s="15"/>
      <c r="D34" s="15"/>
    </row>
    <row r="35" spans="1:4" x14ac:dyDescent="0.5">
      <c r="A35" s="255"/>
      <c r="B35" s="15"/>
      <c r="C35" s="15"/>
      <c r="D35" s="15"/>
    </row>
    <row r="36" spans="1:4" x14ac:dyDescent="0.5">
      <c r="A36" s="255" t="s">
        <v>579</v>
      </c>
      <c r="B36" s="20"/>
      <c r="C36" s="369">
        <v>0</v>
      </c>
      <c r="D36" s="15" t="s">
        <v>592</v>
      </c>
    </row>
    <row r="37" spans="1:4" x14ac:dyDescent="0.5">
      <c r="A37" s="255"/>
      <c r="B37" s="20"/>
      <c r="C37" s="15"/>
      <c r="D37" s="15"/>
    </row>
    <row r="38" spans="1:4" x14ac:dyDescent="0.5">
      <c r="A38" s="255"/>
      <c r="B38" s="20"/>
      <c r="C38" s="15"/>
      <c r="D38" s="15"/>
    </row>
    <row r="39" spans="1:4" x14ac:dyDescent="0.5">
      <c r="A39" s="255"/>
      <c r="B39" s="20"/>
      <c r="C39" s="15"/>
      <c r="D39" s="15"/>
    </row>
    <row r="40" spans="1:4" x14ac:dyDescent="0.5">
      <c r="A40" s="255"/>
      <c r="B40" s="20"/>
      <c r="C40" s="15"/>
      <c r="D40" s="15"/>
    </row>
    <row r="41" spans="1:4" x14ac:dyDescent="0.5">
      <c r="A41" s="255"/>
      <c r="B41" s="20"/>
      <c r="C41" s="15"/>
      <c r="D41" s="15"/>
    </row>
    <row r="42" spans="1:4" x14ac:dyDescent="0.5">
      <c r="A42" s="255"/>
      <c r="B42" s="20"/>
      <c r="C42" s="15"/>
      <c r="D42" s="15"/>
    </row>
    <row r="43" spans="1:4" x14ac:dyDescent="0.5">
      <c r="A43" s="255"/>
      <c r="B43" s="20"/>
      <c r="C43" s="15"/>
      <c r="D43" s="15"/>
    </row>
    <row r="44" spans="1:4" x14ac:dyDescent="0.5">
      <c r="A44" s="255"/>
      <c r="B44" s="20"/>
      <c r="C44" s="15"/>
      <c r="D44" s="15"/>
    </row>
    <row r="45" spans="1:4" x14ac:dyDescent="0.5">
      <c r="A45" s="255"/>
      <c r="B45" s="20"/>
      <c r="C45" s="15"/>
      <c r="D45" s="15"/>
    </row>
    <row r="46" spans="1:4" x14ac:dyDescent="0.5">
      <c r="A46" s="255"/>
      <c r="B46" s="20"/>
      <c r="C46" s="15"/>
      <c r="D46" s="15"/>
    </row>
    <row r="47" spans="1:4" x14ac:dyDescent="0.5">
      <c r="A47" s="255" t="s">
        <v>594</v>
      </c>
      <c r="B47" s="3"/>
      <c r="C47" s="369">
        <v>0</v>
      </c>
      <c r="D47" s="15" t="s">
        <v>592</v>
      </c>
    </row>
    <row r="48" spans="1:4" x14ac:dyDescent="0.5">
      <c r="A48" s="305"/>
      <c r="B48" s="3"/>
      <c r="C48" s="369"/>
      <c r="D48" s="15"/>
    </row>
    <row r="49" spans="1:4" x14ac:dyDescent="0.5">
      <c r="A49" s="297" t="s">
        <v>135</v>
      </c>
      <c r="B49" s="15"/>
      <c r="C49" s="369"/>
      <c r="D49" s="15"/>
    </row>
    <row r="50" spans="1:4" x14ac:dyDescent="0.5">
      <c r="A50" s="306" t="s">
        <v>136</v>
      </c>
      <c r="B50" s="15"/>
      <c r="C50" s="369"/>
      <c r="D50" s="15"/>
    </row>
    <row r="51" spans="1:4" x14ac:dyDescent="0.5">
      <c r="A51" s="255" t="s">
        <v>580</v>
      </c>
      <c r="B51" s="15"/>
      <c r="C51" s="369">
        <v>0</v>
      </c>
      <c r="D51" s="15" t="s">
        <v>595</v>
      </c>
    </row>
    <row r="52" spans="1:4" x14ac:dyDescent="0.5">
      <c r="A52" s="255"/>
      <c r="B52" s="15"/>
      <c r="C52" s="369"/>
      <c r="D52" s="15"/>
    </row>
    <row r="53" spans="1:4" x14ac:dyDescent="0.5">
      <c r="A53" s="255" t="s">
        <v>577</v>
      </c>
      <c r="B53" s="15"/>
      <c r="C53" s="369">
        <v>0</v>
      </c>
      <c r="D53" s="15" t="s">
        <v>596</v>
      </c>
    </row>
    <row r="54" spans="1:4" x14ac:dyDescent="0.5">
      <c r="A54" s="255"/>
      <c r="B54" s="15"/>
      <c r="C54" s="369"/>
      <c r="D54" s="15"/>
    </row>
    <row r="55" spans="1:4" x14ac:dyDescent="0.5">
      <c r="A55" s="255" t="s">
        <v>581</v>
      </c>
      <c r="B55" s="15"/>
      <c r="C55" s="369">
        <v>0</v>
      </c>
      <c r="D55" s="15" t="s">
        <v>597</v>
      </c>
    </row>
    <row r="56" spans="1:4" x14ac:dyDescent="0.5">
      <c r="A56" s="305"/>
      <c r="B56" s="15"/>
      <c r="C56" s="369"/>
      <c r="D56" s="15"/>
    </row>
    <row r="57" spans="1:4" x14ac:dyDescent="0.5">
      <c r="A57" s="305"/>
      <c r="B57" s="15"/>
      <c r="C57" s="369"/>
      <c r="D57" s="15"/>
    </row>
    <row r="58" spans="1:4" x14ac:dyDescent="0.5">
      <c r="A58" s="305"/>
      <c r="B58" s="15"/>
      <c r="C58" s="369"/>
      <c r="D58" s="15"/>
    </row>
    <row r="59" spans="1:4" x14ac:dyDescent="0.5">
      <c r="A59" s="297" t="s">
        <v>137</v>
      </c>
      <c r="B59" s="15"/>
      <c r="C59" s="369"/>
      <c r="D59" s="15"/>
    </row>
    <row r="60" spans="1:4" x14ac:dyDescent="0.5">
      <c r="A60" s="306" t="s">
        <v>138</v>
      </c>
      <c r="B60" s="15"/>
      <c r="C60" s="369"/>
      <c r="D60" s="15"/>
    </row>
    <row r="61" spans="1:4" x14ac:dyDescent="0.5">
      <c r="A61" s="255" t="s">
        <v>575</v>
      </c>
      <c r="B61" s="15"/>
      <c r="C61" s="369">
        <v>0</v>
      </c>
      <c r="D61" s="15" t="s">
        <v>598</v>
      </c>
    </row>
    <row r="62" spans="1:4" x14ac:dyDescent="0.5">
      <c r="A62" s="255"/>
      <c r="B62" s="15"/>
      <c r="C62" s="369"/>
      <c r="D62" s="15"/>
    </row>
    <row r="63" spans="1:4" x14ac:dyDescent="0.5">
      <c r="A63" s="255" t="s">
        <v>599</v>
      </c>
      <c r="B63" s="15"/>
      <c r="C63" s="369">
        <v>0</v>
      </c>
      <c r="D63" s="15" t="s">
        <v>598</v>
      </c>
    </row>
    <row r="64" spans="1:4" x14ac:dyDescent="0.5">
      <c r="A64" s="255"/>
      <c r="B64" s="15"/>
      <c r="C64" s="369"/>
      <c r="D64" s="15"/>
    </row>
    <row r="65" spans="1:7" x14ac:dyDescent="0.5">
      <c r="A65" s="255" t="s">
        <v>600</v>
      </c>
      <c r="B65" s="15"/>
      <c r="C65" s="369">
        <v>0</v>
      </c>
      <c r="D65" s="15" t="s">
        <v>598</v>
      </c>
    </row>
    <row r="66" spans="1:7" x14ac:dyDescent="0.5">
      <c r="A66" s="305"/>
      <c r="B66" s="15"/>
      <c r="C66" s="369"/>
      <c r="D66" s="15"/>
    </row>
    <row r="67" spans="1:7" x14ac:dyDescent="0.5">
      <c r="A67" s="307" t="s">
        <v>139</v>
      </c>
      <c r="B67" s="15"/>
      <c r="C67" s="369"/>
      <c r="D67" s="15"/>
    </row>
    <row r="68" spans="1:7" x14ac:dyDescent="0.5">
      <c r="A68" s="255" t="s">
        <v>575</v>
      </c>
      <c r="B68" s="15"/>
      <c r="C68" s="369">
        <v>0</v>
      </c>
      <c r="D68" s="15" t="s">
        <v>601</v>
      </c>
    </row>
    <row r="69" spans="1:7" x14ac:dyDescent="0.5">
      <c r="A69" s="255"/>
      <c r="B69" s="15"/>
      <c r="C69" s="369"/>
      <c r="D69" s="15"/>
    </row>
    <row r="70" spans="1:7" x14ac:dyDescent="0.5">
      <c r="A70" s="255" t="s">
        <v>577</v>
      </c>
      <c r="B70" s="15"/>
      <c r="C70" s="369">
        <v>0</v>
      </c>
      <c r="D70" s="15" t="s">
        <v>602</v>
      </c>
    </row>
    <row r="71" spans="1:7" x14ac:dyDescent="0.5">
      <c r="A71" s="255"/>
      <c r="B71" s="15"/>
      <c r="C71" s="369"/>
      <c r="D71" s="15"/>
    </row>
    <row r="72" spans="1:7" x14ac:dyDescent="0.5">
      <c r="A72" s="255" t="s">
        <v>579</v>
      </c>
      <c r="B72" s="15"/>
      <c r="C72" s="369">
        <v>0</v>
      </c>
      <c r="D72" s="15" t="s">
        <v>603</v>
      </c>
    </row>
    <row r="73" spans="1:7" x14ac:dyDescent="0.5">
      <c r="A73" s="217"/>
      <c r="B73" s="15"/>
      <c r="C73" s="369"/>
      <c r="D73" s="15"/>
    </row>
    <row r="74" spans="1:7" x14ac:dyDescent="0.5">
      <c r="A74" s="219" t="s">
        <v>1</v>
      </c>
      <c r="B74" s="222"/>
      <c r="C74" s="37">
        <f>SUM(C5:C73)/26</f>
        <v>0</v>
      </c>
      <c r="D74" s="222"/>
    </row>
    <row r="75" spans="1:7" x14ac:dyDescent="0.5">
      <c r="A75" s="291" t="s">
        <v>714</v>
      </c>
      <c r="B75" s="29"/>
      <c r="C75" s="395">
        <f>'5.1'!C28+'5.2'!D48+'5.3'!C74</f>
        <v>0</v>
      </c>
      <c r="D75" s="29"/>
    </row>
    <row r="80" spans="1:7" x14ac:dyDescent="0.5">
      <c r="B80" s="734"/>
      <c r="C80" s="734"/>
      <c r="D80" s="734"/>
      <c r="E80" s="734"/>
      <c r="F80" s="734"/>
      <c r="G80" s="734"/>
    </row>
  </sheetData>
  <sheetProtection algorithmName="SHA-512" hashValue="2G5ZiEIEuXQ3wFFbFsjsykdZZlCzt6ke0bvuX8SiYVxaDzLXN83l0ZC9pGLNgm/e7Q4nawehpncPNtDxcBi0dA==" saltValue="XKQaZQPpzxvZ4TMb+F5MaA==" spinCount="100000" sheet="1" objects="1" scenarios="1"/>
  <mergeCells count="4">
    <mergeCell ref="A3:A4"/>
    <mergeCell ref="B3:B4"/>
    <mergeCell ref="D3:D4"/>
    <mergeCell ref="B80:G80"/>
  </mergeCells>
  <pageMargins left="0.70866141732283472" right="0.27559055118110237" top="0.35433070866141736" bottom="0.35433070866141736" header="0.31496062992125984" footer="0.31496062992125984"/>
  <pageSetup paperSize="9" orientation="landscape" r:id="rId1"/>
  <headerFooter>
    <oddHeader>&amp;Rวท.บร.05</oddHeader>
  </headerFooter>
  <rowBreaks count="2" manualBreakCount="2">
    <brk id="46" max="3" man="1"/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71"/>
  <sheetViews>
    <sheetView view="pageBreakPreview" topLeftCell="A25" zoomScale="85" zoomScaleNormal="70" zoomScaleSheetLayoutView="85" workbookViewId="0">
      <selection activeCell="F37" sqref="F37:F38"/>
    </sheetView>
  </sheetViews>
  <sheetFormatPr defaultColWidth="9" defaultRowHeight="21.75" x14ac:dyDescent="0.5"/>
  <cols>
    <col min="1" max="1" width="4.625" style="2" customWidth="1"/>
    <col min="2" max="2" width="10.625" style="2" customWidth="1"/>
    <col min="3" max="9" width="9" style="2"/>
    <col min="10" max="10" width="13.75" style="2" customWidth="1"/>
    <col min="11" max="11" width="7.125" style="2" customWidth="1"/>
    <col min="12" max="12" width="10.125" style="2" customWidth="1"/>
    <col min="13" max="14" width="9" style="2"/>
    <col min="15" max="15" width="9" style="2" customWidth="1"/>
    <col min="16" max="29" width="9" style="2"/>
    <col min="30" max="30" width="12.375" style="2" customWidth="1"/>
    <col min="31" max="31" width="13.375" style="2" customWidth="1"/>
    <col min="32" max="32" width="14.75" style="2" customWidth="1"/>
    <col min="33" max="16384" width="9" style="2"/>
  </cols>
  <sheetData>
    <row r="1" spans="1:38" x14ac:dyDescent="0.5">
      <c r="A1" s="68" t="s">
        <v>606</v>
      </c>
    </row>
    <row r="2" spans="1:38" ht="11.25" customHeight="1" x14ac:dyDescent="0.5">
      <c r="A2" s="68"/>
    </row>
    <row r="3" spans="1:38" x14ac:dyDescent="0.5">
      <c r="A3" s="94" t="s">
        <v>426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38" x14ac:dyDescent="0.5">
      <c r="A4" s="594" t="s">
        <v>430</v>
      </c>
      <c r="B4" s="594" t="s">
        <v>443</v>
      </c>
      <c r="C4" s="594"/>
      <c r="D4" s="594"/>
      <c r="E4" s="594"/>
      <c r="F4" s="594"/>
      <c r="G4" s="594"/>
      <c r="H4" s="594" t="s">
        <v>306</v>
      </c>
      <c r="I4" s="594"/>
      <c r="J4" s="594"/>
      <c r="K4" s="594"/>
      <c r="L4" s="594"/>
      <c r="M4" s="594"/>
      <c r="N4" s="594"/>
      <c r="O4" s="88" t="s">
        <v>447</v>
      </c>
      <c r="P4" s="594" t="s">
        <v>1</v>
      </c>
      <c r="AJ4"/>
      <c r="AK4"/>
      <c r="AL4"/>
    </row>
    <row r="5" spans="1:38" ht="28.5" customHeight="1" x14ac:dyDescent="0.5">
      <c r="A5" s="594"/>
      <c r="B5" s="594" t="s">
        <v>444</v>
      </c>
      <c r="C5" s="602" t="s">
        <v>445</v>
      </c>
      <c r="D5" s="594" t="s">
        <v>143</v>
      </c>
      <c r="E5" s="594"/>
      <c r="F5" s="602" t="s">
        <v>450</v>
      </c>
      <c r="G5" s="594" t="s">
        <v>22</v>
      </c>
      <c r="H5" s="594" t="s">
        <v>446</v>
      </c>
      <c r="I5" s="594" t="s">
        <v>439</v>
      </c>
      <c r="J5" s="602" t="s">
        <v>448</v>
      </c>
      <c r="K5" s="602" t="s">
        <v>472</v>
      </c>
      <c r="L5" s="602"/>
      <c r="M5" s="575" t="s">
        <v>464</v>
      </c>
      <c r="N5" s="602" t="s">
        <v>449</v>
      </c>
      <c r="O5" s="577" t="s">
        <v>470</v>
      </c>
      <c r="P5" s="594"/>
      <c r="V5" s="595" t="s">
        <v>440</v>
      </c>
      <c r="W5" s="595"/>
      <c r="X5" s="595"/>
      <c r="Y5" s="595"/>
      <c r="Z5" s="595"/>
      <c r="AA5" s="596" t="s">
        <v>547</v>
      </c>
      <c r="AB5" s="596"/>
      <c r="AC5" s="596"/>
      <c r="AD5" s="597" t="s">
        <v>548</v>
      </c>
      <c r="AE5" s="597"/>
      <c r="AF5" s="597"/>
      <c r="AG5" s="598" t="s">
        <v>549</v>
      </c>
      <c r="AH5" s="599"/>
      <c r="AI5" s="600" t="s">
        <v>550</v>
      </c>
      <c r="AJ5"/>
      <c r="AK5"/>
      <c r="AL5"/>
    </row>
    <row r="6" spans="1:38" ht="43.5" x14ac:dyDescent="0.5">
      <c r="A6" s="594"/>
      <c r="B6" s="594"/>
      <c r="C6" s="602"/>
      <c r="D6" s="99" t="s">
        <v>306</v>
      </c>
      <c r="E6" s="99" t="s">
        <v>307</v>
      </c>
      <c r="F6" s="594"/>
      <c r="G6" s="594"/>
      <c r="H6" s="594"/>
      <c r="I6" s="594"/>
      <c r="J6" s="594"/>
      <c r="K6" s="100" t="s">
        <v>607</v>
      </c>
      <c r="L6" s="100" t="s">
        <v>465</v>
      </c>
      <c r="M6" s="576"/>
      <c r="N6" s="602"/>
      <c r="O6" s="577"/>
      <c r="P6" s="594"/>
      <c r="Q6" s="75"/>
      <c r="R6" s="102" t="s">
        <v>551</v>
      </c>
      <c r="S6" s="102" t="s">
        <v>552</v>
      </c>
      <c r="T6" s="102" t="s">
        <v>553</v>
      </c>
      <c r="U6" s="102" t="s">
        <v>439</v>
      </c>
      <c r="V6" s="82" t="s">
        <v>554</v>
      </c>
      <c r="W6" s="82" t="s">
        <v>555</v>
      </c>
      <c r="X6" s="82" t="s">
        <v>556</v>
      </c>
      <c r="Y6" s="102">
        <v>50</v>
      </c>
      <c r="Z6" s="102" t="s">
        <v>557</v>
      </c>
      <c r="AA6" s="82" t="s">
        <v>554</v>
      </c>
      <c r="AB6" s="82" t="s">
        <v>558</v>
      </c>
      <c r="AC6" s="102" t="s">
        <v>557</v>
      </c>
      <c r="AD6" s="82" t="s">
        <v>559</v>
      </c>
      <c r="AE6" s="82" t="s">
        <v>560</v>
      </c>
      <c r="AF6" s="82" t="s">
        <v>561</v>
      </c>
      <c r="AG6" s="82" t="s">
        <v>562</v>
      </c>
      <c r="AH6" s="82" t="s">
        <v>475</v>
      </c>
      <c r="AI6" s="601"/>
      <c r="AJ6"/>
      <c r="AK6" s="102" t="s">
        <v>440</v>
      </c>
      <c r="AL6" s="102" t="s">
        <v>547</v>
      </c>
    </row>
    <row r="7" spans="1:38" x14ac:dyDescent="0.5">
      <c r="A7" s="102">
        <v>1</v>
      </c>
      <c r="B7" s="62"/>
      <c r="C7" s="62"/>
      <c r="D7" s="93"/>
      <c r="E7" s="93"/>
      <c r="F7" s="62"/>
      <c r="G7" s="93"/>
      <c r="H7" s="93"/>
      <c r="I7" s="62"/>
      <c r="J7" s="62"/>
      <c r="K7" s="62"/>
      <c r="L7" s="62"/>
      <c r="M7" s="62"/>
      <c r="N7" s="62"/>
      <c r="O7" s="74" t="s">
        <v>463</v>
      </c>
      <c r="P7" s="87">
        <f>AI7</f>
        <v>0</v>
      </c>
      <c r="Q7" s="75"/>
      <c r="R7" s="102">
        <f>IF(K7=0,0, IF(K7="ปสม.", 0*L7, 3*L7))</f>
        <v>0</v>
      </c>
      <c r="S7" s="102">
        <f>D7+E7</f>
        <v>0</v>
      </c>
      <c r="T7" s="102">
        <f>IF(C7=0,0, IF(M7="นอกเวลา", 1*C7))</f>
        <v>0</v>
      </c>
      <c r="U7" s="102">
        <f>IF(I7=0, 0, IF(I7="ตรี", 1, 2))</f>
        <v>0</v>
      </c>
      <c r="V7" s="83">
        <f>IF(H7=0,0, IF(AND(H7&lt;20, J7="สอนครั้งแรก"), 2, IF(AND(H7&lt;20, J7="สอนซ้ำ"),1, 0)))</f>
        <v>0</v>
      </c>
      <c r="W7" s="102">
        <f>IF(H7=0,0, IF(AND(H7&gt;=20, H7&lt;=50), 1, 0))</f>
        <v>0</v>
      </c>
      <c r="X7" s="83">
        <f>IF(H7=0, 0, IF(AND(W7=1, J7="สอนครั้งแรก"), 3, IF(AND(W7=1, J7="สอนซ้ำ"), 2, 0)))</f>
        <v>0</v>
      </c>
      <c r="Y7" s="102">
        <f>IF(H7=0,0, IF(AND(H7&gt;50, J7="สอนครั้งแรก"), (3+(H7-50)/50), (2+(H7-50)/50)))</f>
        <v>0</v>
      </c>
      <c r="Z7" s="83">
        <f>IF(Y7&gt;6, 6, Y7)</f>
        <v>0</v>
      </c>
      <c r="AA7" s="84">
        <f>IF(H7=0,0, IF(AND(H7&lt;=20, J7="สอนครั้งแรก"), 4, IF(AND(H7&lt;=20, J7="สอนซ้ำ"), 3, 0)))</f>
        <v>0</v>
      </c>
      <c r="AB7" s="84">
        <f>IF(H7=0,0, IF(AND(H7&gt;20, J7="สอนครั้งแรก"), (4+(H7-20)/20), IF(AND(H7&gt;20, J7="สอนซ้ำ"), (3+(H7-20)/20), 0)))</f>
        <v>0</v>
      </c>
      <c r="AC7" s="84">
        <f>IF(AB7&gt;6, 6, AB7)</f>
        <v>0</v>
      </c>
      <c r="AD7" s="62">
        <f>IF(H7=0, 0, IF(AND(H7&lt;20,U7=1), V7, IF(AND(H7&gt;50, U7=1), Z7, X7)))</f>
        <v>0</v>
      </c>
      <c r="AE7" s="62">
        <f>IF(H7=0, 0, IF(AND(H7&lt;20,U7=2), AA7, IF(AND(H7&gt;20, U7=2), AC7, 0)))</f>
        <v>0</v>
      </c>
      <c r="AF7" s="62">
        <f>IF(U7=1, (S7*AD7*G7), IF(U7=2, (S7*AE7*G7), 0))</f>
        <v>0</v>
      </c>
      <c r="AG7" s="62">
        <f t="shared" ref="AG7:AG16" si="0">AF7+R7</f>
        <v>0</v>
      </c>
      <c r="AH7" s="62">
        <f t="shared" ref="AH7:AH16" si="1">AG7+T7</f>
        <v>0</v>
      </c>
      <c r="AI7" s="62">
        <f>AH7</f>
        <v>0</v>
      </c>
      <c r="AJ7"/>
      <c r="AK7" s="85">
        <f>IF(U7=0,0, IF(U7=1, AI7, 0))</f>
        <v>0</v>
      </c>
      <c r="AL7" s="85">
        <f>IF(U7=0,0, IF(U7=2, AI7, 0))</f>
        <v>0</v>
      </c>
    </row>
    <row r="8" spans="1:38" x14ac:dyDescent="0.5">
      <c r="A8" s="102">
        <v>2</v>
      </c>
      <c r="B8" s="62"/>
      <c r="C8" s="62"/>
      <c r="D8" s="93"/>
      <c r="E8" s="93"/>
      <c r="F8" s="62"/>
      <c r="G8" s="93"/>
      <c r="H8" s="93"/>
      <c r="I8" s="62"/>
      <c r="J8" s="62"/>
      <c r="K8" s="62"/>
      <c r="L8" s="62"/>
      <c r="M8" s="62"/>
      <c r="N8" s="62"/>
      <c r="O8" s="74" t="s">
        <v>463</v>
      </c>
      <c r="P8" s="87">
        <f t="shared" ref="P8:P16" si="2">AI8</f>
        <v>0</v>
      </c>
      <c r="Q8" s="75"/>
      <c r="R8" s="102">
        <f t="shared" ref="R8:R16" si="3">IF(K8=0,0, IF(K8="ปสม.", 0*L8, 3*L8))</f>
        <v>0</v>
      </c>
      <c r="S8" s="102">
        <f t="shared" ref="S8:S16" si="4">D8+E8</f>
        <v>0</v>
      </c>
      <c r="T8" s="102">
        <f t="shared" ref="T8:T16" si="5">IF(C8=0,0, IF(M8="นอกเวลา", 1*C8))</f>
        <v>0</v>
      </c>
      <c r="U8" s="102">
        <f t="shared" ref="U8:U16" si="6">IF(I8=0, 0, IF(I8="ตรี", 1, 2))</f>
        <v>0</v>
      </c>
      <c r="V8" s="83">
        <f t="shared" ref="V8:V16" si="7">IF(H8=0,0, IF(AND(H8&lt;20, J8="สอนครั้งแรก"), 2, IF(AND(H8&lt;20, J8="สอนซ้ำ"),1, 0)))</f>
        <v>0</v>
      </c>
      <c r="W8" s="102">
        <f t="shared" ref="W8:W16" si="8">IF(H8=0,0, IF(AND(H8&gt;=20, H8&lt;=50), 1, 0))</f>
        <v>0</v>
      </c>
      <c r="X8" s="83">
        <f t="shared" ref="X8:X16" si="9">IF(H8=0, 0, IF(AND(W8=1, J8="สอนครั้งแรก"), 3, IF(AND(W8=1, J8="สอนซ้ำ"), 2, 0)))</f>
        <v>0</v>
      </c>
      <c r="Y8" s="102">
        <f t="shared" ref="Y8:Y16" si="10">IF(H8=0,0, IF(AND(H8&gt;50, J8="สอนครั้งแรก"), (3+(H8-50)/50), (2+(H8-50)/50)))</f>
        <v>0</v>
      </c>
      <c r="Z8" s="83">
        <f t="shared" ref="Z8:Z16" si="11">IF(Y8&gt;6, 6, Y8)</f>
        <v>0</v>
      </c>
      <c r="AA8" s="84">
        <f t="shared" ref="AA8:AA16" si="12">IF(H8=0,0, IF(AND(H8&lt;=20, J8="สอนครั้งแรก"), 4, IF(AND(H8&lt;=20, J8="สอนซ้ำ"), 3, 0)))</f>
        <v>0</v>
      </c>
      <c r="AB8" s="84">
        <f t="shared" ref="AB8:AB16" si="13">IF(H8=0,0, IF(AND(H8&gt;20, J8="สอนครั้งแรก"), (4+(H8-20)/20), IF(AND(H8&gt;20, J8="สอนซ้ำ"), (3+(H8-20)/20), 0)))</f>
        <v>0</v>
      </c>
      <c r="AC8" s="84">
        <f t="shared" ref="AC8:AC16" si="14">IF(AB8&gt;6, 6, AB8)</f>
        <v>0</v>
      </c>
      <c r="AD8" s="62">
        <f t="shared" ref="AD8:AD16" si="15">IF(H8=0, 0, IF(AND(H8&lt;20,U8=1), V8, IF(AND(H8&gt;50, U8=1), Z8, X8)))</f>
        <v>0</v>
      </c>
      <c r="AE8" s="62">
        <f>IF(H8=0, 0, IF(AND(H8&lt;=20,U8=2), AA8, IF(AND(H8&gt;20, U8=2), AC8, 0)))</f>
        <v>0</v>
      </c>
      <c r="AF8" s="62">
        <f t="shared" ref="AF8:AF16" si="16">IF(U8=1, (S8*AD8*G8), IF(U8=2, (S8*AE8*G8), 0))</f>
        <v>0</v>
      </c>
      <c r="AG8" s="62">
        <f t="shared" si="0"/>
        <v>0</v>
      </c>
      <c r="AH8" s="62">
        <f t="shared" si="1"/>
        <v>0</v>
      </c>
      <c r="AI8" s="62">
        <f t="shared" ref="AI8:AI16" si="17">AH8</f>
        <v>0</v>
      </c>
      <c r="AJ8"/>
      <c r="AK8" s="85">
        <f t="shared" ref="AK8:AK16" si="18">IF(U8=0,0, IF(U8=1, AI8, 0))</f>
        <v>0</v>
      </c>
      <c r="AL8" s="85">
        <f t="shared" ref="AL8:AL16" si="19">IF(U8=0,0, IF(U8=2, AI8, 0))</f>
        <v>0</v>
      </c>
    </row>
    <row r="9" spans="1:38" x14ac:dyDescent="0.5">
      <c r="A9" s="102">
        <v>3</v>
      </c>
      <c r="B9" s="62"/>
      <c r="C9" s="62"/>
      <c r="D9" s="93"/>
      <c r="E9" s="93"/>
      <c r="F9" s="62"/>
      <c r="G9" s="93"/>
      <c r="H9" s="93"/>
      <c r="I9" s="62"/>
      <c r="J9" s="62"/>
      <c r="K9" s="62"/>
      <c r="L9" s="62"/>
      <c r="M9" s="62"/>
      <c r="N9" s="62"/>
      <c r="O9" s="74" t="s">
        <v>463</v>
      </c>
      <c r="P9" s="87">
        <f t="shared" si="2"/>
        <v>0</v>
      </c>
      <c r="Q9" s="75"/>
      <c r="R9" s="102">
        <f t="shared" si="3"/>
        <v>0</v>
      </c>
      <c r="S9" s="102">
        <f t="shared" si="4"/>
        <v>0</v>
      </c>
      <c r="T9" s="102">
        <f t="shared" si="5"/>
        <v>0</v>
      </c>
      <c r="U9" s="102">
        <f t="shared" si="6"/>
        <v>0</v>
      </c>
      <c r="V9" s="83">
        <f t="shared" si="7"/>
        <v>0</v>
      </c>
      <c r="W9" s="102">
        <f t="shared" si="8"/>
        <v>0</v>
      </c>
      <c r="X9" s="83">
        <f t="shared" si="9"/>
        <v>0</v>
      </c>
      <c r="Y9" s="102">
        <f t="shared" si="10"/>
        <v>0</v>
      </c>
      <c r="Z9" s="83">
        <f t="shared" si="11"/>
        <v>0</v>
      </c>
      <c r="AA9" s="84">
        <f t="shared" si="12"/>
        <v>0</v>
      </c>
      <c r="AB9" s="84">
        <f t="shared" si="13"/>
        <v>0</v>
      </c>
      <c r="AC9" s="84">
        <f t="shared" si="14"/>
        <v>0</v>
      </c>
      <c r="AD9" s="62">
        <f t="shared" si="15"/>
        <v>0</v>
      </c>
      <c r="AE9" s="62">
        <f t="shared" ref="AE9:AE16" si="20">IF(H9=0, 0, IF(AND(H9&lt;20,U9=2), AA9, IF(AND(H9&gt;20, U9=2), AC9, 0)))</f>
        <v>0</v>
      </c>
      <c r="AF9" s="62">
        <f t="shared" si="16"/>
        <v>0</v>
      </c>
      <c r="AG9" s="62">
        <f t="shared" si="0"/>
        <v>0</v>
      </c>
      <c r="AH9" s="62">
        <f t="shared" si="1"/>
        <v>0</v>
      </c>
      <c r="AI9" s="62">
        <f t="shared" si="17"/>
        <v>0</v>
      </c>
      <c r="AJ9"/>
      <c r="AK9" s="85">
        <f t="shared" si="18"/>
        <v>0</v>
      </c>
      <c r="AL9" s="85">
        <f t="shared" si="19"/>
        <v>0</v>
      </c>
    </row>
    <row r="10" spans="1:38" x14ac:dyDescent="0.5">
      <c r="A10" s="102">
        <v>4</v>
      </c>
      <c r="B10" s="62"/>
      <c r="C10" s="62"/>
      <c r="D10" s="93"/>
      <c r="E10" s="93"/>
      <c r="F10" s="62"/>
      <c r="G10" s="93"/>
      <c r="H10" s="93"/>
      <c r="I10" s="62"/>
      <c r="J10" s="62"/>
      <c r="K10" s="62"/>
      <c r="L10" s="62"/>
      <c r="M10" s="62"/>
      <c r="N10" s="62"/>
      <c r="O10" s="74" t="s">
        <v>463</v>
      </c>
      <c r="P10" s="87">
        <f t="shared" si="2"/>
        <v>0</v>
      </c>
      <c r="Q10" s="75"/>
      <c r="R10" s="102">
        <f t="shared" si="3"/>
        <v>0</v>
      </c>
      <c r="S10" s="102">
        <f t="shared" si="4"/>
        <v>0</v>
      </c>
      <c r="T10" s="102">
        <f>IF(C10=0,0, IF(M10="นอกเวลา", 1*C10))</f>
        <v>0</v>
      </c>
      <c r="U10" s="102">
        <f t="shared" si="6"/>
        <v>0</v>
      </c>
      <c r="V10" s="83">
        <f t="shared" si="7"/>
        <v>0</v>
      </c>
      <c r="W10" s="102">
        <f t="shared" si="8"/>
        <v>0</v>
      </c>
      <c r="X10" s="83">
        <f t="shared" si="9"/>
        <v>0</v>
      </c>
      <c r="Y10" s="102">
        <f t="shared" si="10"/>
        <v>0</v>
      </c>
      <c r="Z10" s="83">
        <f t="shared" si="11"/>
        <v>0</v>
      </c>
      <c r="AA10" s="84">
        <f t="shared" si="12"/>
        <v>0</v>
      </c>
      <c r="AB10" s="84">
        <f t="shared" si="13"/>
        <v>0</v>
      </c>
      <c r="AC10" s="84">
        <f t="shared" si="14"/>
        <v>0</v>
      </c>
      <c r="AD10" s="62">
        <f t="shared" si="15"/>
        <v>0</v>
      </c>
      <c r="AE10" s="62">
        <f t="shared" si="20"/>
        <v>0</v>
      </c>
      <c r="AF10" s="62">
        <f t="shared" si="16"/>
        <v>0</v>
      </c>
      <c r="AG10" s="62">
        <f t="shared" si="0"/>
        <v>0</v>
      </c>
      <c r="AH10" s="62">
        <f t="shared" si="1"/>
        <v>0</v>
      </c>
      <c r="AI10" s="62">
        <f t="shared" si="17"/>
        <v>0</v>
      </c>
      <c r="AJ10"/>
      <c r="AK10" s="85">
        <f t="shared" si="18"/>
        <v>0</v>
      </c>
      <c r="AL10" s="85">
        <f t="shared" si="19"/>
        <v>0</v>
      </c>
    </row>
    <row r="11" spans="1:38" x14ac:dyDescent="0.5">
      <c r="A11" s="102">
        <v>5</v>
      </c>
      <c r="B11" s="62"/>
      <c r="C11" s="62"/>
      <c r="D11" s="93"/>
      <c r="E11" s="93"/>
      <c r="F11" s="62"/>
      <c r="G11" s="93"/>
      <c r="H11" s="93"/>
      <c r="I11" s="62"/>
      <c r="J11" s="62"/>
      <c r="K11" s="62"/>
      <c r="L11" s="62"/>
      <c r="M11" s="62"/>
      <c r="N11" s="62"/>
      <c r="O11" s="74" t="s">
        <v>463</v>
      </c>
      <c r="P11" s="87">
        <f t="shared" si="2"/>
        <v>0</v>
      </c>
      <c r="Q11" s="75"/>
      <c r="R11" s="102">
        <f t="shared" si="3"/>
        <v>0</v>
      </c>
      <c r="S11" s="102">
        <f t="shared" si="4"/>
        <v>0</v>
      </c>
      <c r="T11" s="102">
        <f t="shared" si="5"/>
        <v>0</v>
      </c>
      <c r="U11" s="102">
        <f t="shared" si="6"/>
        <v>0</v>
      </c>
      <c r="V11" s="83">
        <f t="shared" si="7"/>
        <v>0</v>
      </c>
      <c r="W11" s="102">
        <f t="shared" si="8"/>
        <v>0</v>
      </c>
      <c r="X11" s="83">
        <f t="shared" si="9"/>
        <v>0</v>
      </c>
      <c r="Y11" s="102">
        <f t="shared" si="10"/>
        <v>0</v>
      </c>
      <c r="Z11" s="83">
        <f t="shared" si="11"/>
        <v>0</v>
      </c>
      <c r="AA11" s="84">
        <f t="shared" si="12"/>
        <v>0</v>
      </c>
      <c r="AB11" s="84">
        <f t="shared" si="13"/>
        <v>0</v>
      </c>
      <c r="AC11" s="84">
        <f t="shared" si="14"/>
        <v>0</v>
      </c>
      <c r="AD11" s="62">
        <f t="shared" si="15"/>
        <v>0</v>
      </c>
      <c r="AE11" s="62">
        <f t="shared" si="20"/>
        <v>0</v>
      </c>
      <c r="AF11" s="62">
        <f t="shared" si="16"/>
        <v>0</v>
      </c>
      <c r="AG11" s="62">
        <f t="shared" si="0"/>
        <v>0</v>
      </c>
      <c r="AH11" s="62">
        <f t="shared" si="1"/>
        <v>0</v>
      </c>
      <c r="AI11" s="62">
        <f t="shared" si="17"/>
        <v>0</v>
      </c>
      <c r="AJ11"/>
      <c r="AK11" s="85">
        <f t="shared" si="18"/>
        <v>0</v>
      </c>
      <c r="AL11" s="85">
        <f t="shared" si="19"/>
        <v>0</v>
      </c>
    </row>
    <row r="12" spans="1:38" x14ac:dyDescent="0.5">
      <c r="A12" s="102">
        <v>6</v>
      </c>
      <c r="B12" s="62"/>
      <c r="C12" s="62"/>
      <c r="D12" s="93"/>
      <c r="E12" s="93"/>
      <c r="F12" s="62"/>
      <c r="G12" s="93"/>
      <c r="H12" s="93"/>
      <c r="I12" s="62"/>
      <c r="J12" s="62"/>
      <c r="K12" s="62"/>
      <c r="L12" s="62"/>
      <c r="M12" s="62"/>
      <c r="N12" s="62"/>
      <c r="O12" s="74" t="s">
        <v>463</v>
      </c>
      <c r="P12" s="87">
        <f t="shared" si="2"/>
        <v>0</v>
      </c>
      <c r="Q12" s="75"/>
      <c r="R12" s="102">
        <f t="shared" si="3"/>
        <v>0</v>
      </c>
      <c r="S12" s="102">
        <f t="shared" si="4"/>
        <v>0</v>
      </c>
      <c r="T12" s="102">
        <f t="shared" si="5"/>
        <v>0</v>
      </c>
      <c r="U12" s="102">
        <f t="shared" si="6"/>
        <v>0</v>
      </c>
      <c r="V12" s="83">
        <f t="shared" si="7"/>
        <v>0</v>
      </c>
      <c r="W12" s="102">
        <f t="shared" si="8"/>
        <v>0</v>
      </c>
      <c r="X12" s="83">
        <f t="shared" si="9"/>
        <v>0</v>
      </c>
      <c r="Y12" s="102">
        <f t="shared" si="10"/>
        <v>0</v>
      </c>
      <c r="Z12" s="83">
        <f t="shared" si="11"/>
        <v>0</v>
      </c>
      <c r="AA12" s="84">
        <f t="shared" si="12"/>
        <v>0</v>
      </c>
      <c r="AB12" s="84">
        <f t="shared" si="13"/>
        <v>0</v>
      </c>
      <c r="AC12" s="84">
        <f t="shared" si="14"/>
        <v>0</v>
      </c>
      <c r="AD12" s="62">
        <f t="shared" si="15"/>
        <v>0</v>
      </c>
      <c r="AE12" s="62">
        <f t="shared" si="20"/>
        <v>0</v>
      </c>
      <c r="AF12" s="62">
        <f t="shared" si="16"/>
        <v>0</v>
      </c>
      <c r="AG12" s="62">
        <f t="shared" si="0"/>
        <v>0</v>
      </c>
      <c r="AH12" s="62">
        <f t="shared" si="1"/>
        <v>0</v>
      </c>
      <c r="AI12" s="62">
        <f t="shared" si="17"/>
        <v>0</v>
      </c>
      <c r="AJ12"/>
      <c r="AK12" s="85">
        <f t="shared" si="18"/>
        <v>0</v>
      </c>
      <c r="AL12" s="85">
        <f t="shared" si="19"/>
        <v>0</v>
      </c>
    </row>
    <row r="13" spans="1:38" x14ac:dyDescent="0.5">
      <c r="A13" s="102">
        <v>7</v>
      </c>
      <c r="B13" s="62"/>
      <c r="C13" s="62"/>
      <c r="D13" s="93"/>
      <c r="E13" s="93"/>
      <c r="F13" s="62"/>
      <c r="G13" s="93"/>
      <c r="H13" s="93"/>
      <c r="I13" s="62"/>
      <c r="J13" s="62"/>
      <c r="K13" s="62"/>
      <c r="L13" s="62"/>
      <c r="M13" s="62"/>
      <c r="N13" s="62"/>
      <c r="O13" s="74" t="s">
        <v>463</v>
      </c>
      <c r="P13" s="87">
        <f t="shared" si="2"/>
        <v>0</v>
      </c>
      <c r="Q13" s="75"/>
      <c r="R13" s="102">
        <f t="shared" si="3"/>
        <v>0</v>
      </c>
      <c r="S13" s="102">
        <f t="shared" si="4"/>
        <v>0</v>
      </c>
      <c r="T13" s="102">
        <f t="shared" si="5"/>
        <v>0</v>
      </c>
      <c r="U13" s="102">
        <f t="shared" si="6"/>
        <v>0</v>
      </c>
      <c r="V13" s="83">
        <f t="shared" si="7"/>
        <v>0</v>
      </c>
      <c r="W13" s="102">
        <f t="shared" si="8"/>
        <v>0</v>
      </c>
      <c r="X13" s="83">
        <f t="shared" si="9"/>
        <v>0</v>
      </c>
      <c r="Y13" s="102">
        <f t="shared" si="10"/>
        <v>0</v>
      </c>
      <c r="Z13" s="83">
        <f t="shared" si="11"/>
        <v>0</v>
      </c>
      <c r="AA13" s="84">
        <f t="shared" si="12"/>
        <v>0</v>
      </c>
      <c r="AB13" s="84">
        <f t="shared" si="13"/>
        <v>0</v>
      </c>
      <c r="AC13" s="84">
        <f t="shared" si="14"/>
        <v>0</v>
      </c>
      <c r="AD13" s="62">
        <f t="shared" si="15"/>
        <v>0</v>
      </c>
      <c r="AE13" s="62">
        <f t="shared" si="20"/>
        <v>0</v>
      </c>
      <c r="AF13" s="62">
        <f t="shared" si="16"/>
        <v>0</v>
      </c>
      <c r="AG13" s="62">
        <f t="shared" si="0"/>
        <v>0</v>
      </c>
      <c r="AH13" s="62">
        <f t="shared" si="1"/>
        <v>0</v>
      </c>
      <c r="AI13" s="62">
        <f t="shared" si="17"/>
        <v>0</v>
      </c>
      <c r="AJ13"/>
      <c r="AK13" s="85">
        <f t="shared" si="18"/>
        <v>0</v>
      </c>
      <c r="AL13" s="85">
        <f t="shared" si="19"/>
        <v>0</v>
      </c>
    </row>
    <row r="14" spans="1:38" x14ac:dyDescent="0.5">
      <c r="A14" s="102">
        <v>8</v>
      </c>
      <c r="B14" s="62"/>
      <c r="C14" s="62"/>
      <c r="D14" s="93"/>
      <c r="E14" s="93"/>
      <c r="F14" s="62"/>
      <c r="G14" s="93"/>
      <c r="H14" s="93"/>
      <c r="I14" s="62"/>
      <c r="J14" s="62"/>
      <c r="K14" s="62"/>
      <c r="L14" s="62"/>
      <c r="M14" s="62"/>
      <c r="N14" s="62"/>
      <c r="O14" s="74" t="s">
        <v>463</v>
      </c>
      <c r="P14" s="87">
        <f t="shared" si="2"/>
        <v>0</v>
      </c>
      <c r="Q14" s="75"/>
      <c r="R14" s="102">
        <f t="shared" si="3"/>
        <v>0</v>
      </c>
      <c r="S14" s="102">
        <f t="shared" si="4"/>
        <v>0</v>
      </c>
      <c r="T14" s="102">
        <f t="shared" si="5"/>
        <v>0</v>
      </c>
      <c r="U14" s="102">
        <f t="shared" si="6"/>
        <v>0</v>
      </c>
      <c r="V14" s="83">
        <f t="shared" si="7"/>
        <v>0</v>
      </c>
      <c r="W14" s="102">
        <f t="shared" si="8"/>
        <v>0</v>
      </c>
      <c r="X14" s="83">
        <f t="shared" si="9"/>
        <v>0</v>
      </c>
      <c r="Y14" s="102">
        <f t="shared" si="10"/>
        <v>0</v>
      </c>
      <c r="Z14" s="83">
        <f t="shared" si="11"/>
        <v>0</v>
      </c>
      <c r="AA14" s="84">
        <f t="shared" si="12"/>
        <v>0</v>
      </c>
      <c r="AB14" s="84">
        <f t="shared" si="13"/>
        <v>0</v>
      </c>
      <c r="AC14" s="84">
        <f t="shared" si="14"/>
        <v>0</v>
      </c>
      <c r="AD14" s="62">
        <f t="shared" si="15"/>
        <v>0</v>
      </c>
      <c r="AE14" s="62">
        <f t="shared" si="20"/>
        <v>0</v>
      </c>
      <c r="AF14" s="62">
        <f t="shared" si="16"/>
        <v>0</v>
      </c>
      <c r="AG14" s="62">
        <f t="shared" si="0"/>
        <v>0</v>
      </c>
      <c r="AH14" s="62">
        <f t="shared" si="1"/>
        <v>0</v>
      </c>
      <c r="AI14" s="62">
        <f t="shared" si="17"/>
        <v>0</v>
      </c>
      <c r="AJ14"/>
      <c r="AK14" s="85">
        <f t="shared" si="18"/>
        <v>0</v>
      </c>
      <c r="AL14" s="85">
        <f t="shared" si="19"/>
        <v>0</v>
      </c>
    </row>
    <row r="15" spans="1:38" x14ac:dyDescent="0.5">
      <c r="A15" s="102">
        <v>9</v>
      </c>
      <c r="B15" s="62"/>
      <c r="C15" s="62"/>
      <c r="D15" s="93"/>
      <c r="E15" s="93"/>
      <c r="F15" s="62"/>
      <c r="G15" s="93"/>
      <c r="H15" s="93"/>
      <c r="I15" s="62"/>
      <c r="J15" s="62"/>
      <c r="K15" s="62"/>
      <c r="L15" s="62"/>
      <c r="M15" s="62"/>
      <c r="N15" s="62"/>
      <c r="O15" s="74" t="s">
        <v>463</v>
      </c>
      <c r="P15" s="87">
        <f t="shared" si="2"/>
        <v>0</v>
      </c>
      <c r="Q15" s="75"/>
      <c r="R15" s="102">
        <f t="shared" si="3"/>
        <v>0</v>
      </c>
      <c r="S15" s="102">
        <f t="shared" si="4"/>
        <v>0</v>
      </c>
      <c r="T15" s="102">
        <f t="shared" si="5"/>
        <v>0</v>
      </c>
      <c r="U15" s="102">
        <f t="shared" si="6"/>
        <v>0</v>
      </c>
      <c r="V15" s="83">
        <f t="shared" si="7"/>
        <v>0</v>
      </c>
      <c r="W15" s="102">
        <f t="shared" si="8"/>
        <v>0</v>
      </c>
      <c r="X15" s="83">
        <f t="shared" si="9"/>
        <v>0</v>
      </c>
      <c r="Y15" s="102">
        <f t="shared" si="10"/>
        <v>0</v>
      </c>
      <c r="Z15" s="83">
        <f t="shared" si="11"/>
        <v>0</v>
      </c>
      <c r="AA15" s="84">
        <f t="shared" si="12"/>
        <v>0</v>
      </c>
      <c r="AB15" s="84">
        <f t="shared" si="13"/>
        <v>0</v>
      </c>
      <c r="AC15" s="84">
        <f t="shared" si="14"/>
        <v>0</v>
      </c>
      <c r="AD15" s="62">
        <f t="shared" si="15"/>
        <v>0</v>
      </c>
      <c r="AE15" s="62">
        <f t="shared" si="20"/>
        <v>0</v>
      </c>
      <c r="AF15" s="62">
        <f t="shared" si="16"/>
        <v>0</v>
      </c>
      <c r="AG15" s="62">
        <f t="shared" si="0"/>
        <v>0</v>
      </c>
      <c r="AH15" s="62">
        <f t="shared" si="1"/>
        <v>0</v>
      </c>
      <c r="AI15" s="62">
        <f t="shared" si="17"/>
        <v>0</v>
      </c>
      <c r="AJ15"/>
      <c r="AK15" s="85">
        <f t="shared" si="18"/>
        <v>0</v>
      </c>
      <c r="AL15" s="85">
        <f t="shared" si="19"/>
        <v>0</v>
      </c>
    </row>
    <row r="16" spans="1:38" x14ac:dyDescent="0.5">
      <c r="A16" s="102">
        <v>10</v>
      </c>
      <c r="B16" s="62"/>
      <c r="C16" s="62"/>
      <c r="D16" s="93"/>
      <c r="E16" s="93"/>
      <c r="F16" s="62"/>
      <c r="G16" s="93"/>
      <c r="H16" s="93"/>
      <c r="I16" s="62"/>
      <c r="J16" s="62"/>
      <c r="K16" s="62"/>
      <c r="L16" s="62"/>
      <c r="M16" s="62"/>
      <c r="N16" s="62"/>
      <c r="O16" s="74" t="s">
        <v>463</v>
      </c>
      <c r="P16" s="87">
        <f t="shared" si="2"/>
        <v>0</v>
      </c>
      <c r="Q16" s="75"/>
      <c r="R16" s="102">
        <f t="shared" si="3"/>
        <v>0</v>
      </c>
      <c r="S16" s="102">
        <f t="shared" si="4"/>
        <v>0</v>
      </c>
      <c r="T16" s="102">
        <f t="shared" si="5"/>
        <v>0</v>
      </c>
      <c r="U16" s="102">
        <f t="shared" si="6"/>
        <v>0</v>
      </c>
      <c r="V16" s="83">
        <f t="shared" si="7"/>
        <v>0</v>
      </c>
      <c r="W16" s="102">
        <f t="shared" si="8"/>
        <v>0</v>
      </c>
      <c r="X16" s="83">
        <f t="shared" si="9"/>
        <v>0</v>
      </c>
      <c r="Y16" s="102">
        <f t="shared" si="10"/>
        <v>0</v>
      </c>
      <c r="Z16" s="83">
        <f t="shared" si="11"/>
        <v>0</v>
      </c>
      <c r="AA16" s="84">
        <f t="shared" si="12"/>
        <v>0</v>
      </c>
      <c r="AB16" s="84">
        <f t="shared" si="13"/>
        <v>0</v>
      </c>
      <c r="AC16" s="84">
        <f t="shared" si="14"/>
        <v>0</v>
      </c>
      <c r="AD16" s="62">
        <f t="shared" si="15"/>
        <v>0</v>
      </c>
      <c r="AE16" s="62">
        <f t="shared" si="20"/>
        <v>0</v>
      </c>
      <c r="AF16" s="62">
        <f t="shared" si="16"/>
        <v>0</v>
      </c>
      <c r="AG16" s="62">
        <f t="shared" si="0"/>
        <v>0</v>
      </c>
      <c r="AH16" s="62">
        <f t="shared" si="1"/>
        <v>0</v>
      </c>
      <c r="AI16" s="62">
        <f t="shared" si="17"/>
        <v>0</v>
      </c>
      <c r="AJ16"/>
      <c r="AK16" s="85">
        <f t="shared" si="18"/>
        <v>0</v>
      </c>
      <c r="AL16" s="85">
        <f t="shared" si="19"/>
        <v>0</v>
      </c>
    </row>
    <row r="17" spans="1:38" x14ac:dyDescent="0.5">
      <c r="A17" s="70"/>
      <c r="B17" s="17"/>
      <c r="C17" s="17"/>
      <c r="D17" s="17"/>
      <c r="E17" s="17"/>
      <c r="F17" s="578" t="s">
        <v>460</v>
      </c>
      <c r="G17" s="578"/>
      <c r="H17" s="578"/>
      <c r="I17" s="90">
        <f>AK17</f>
        <v>0</v>
      </c>
      <c r="J17" s="579" t="s">
        <v>461</v>
      </c>
      <c r="K17" s="580"/>
      <c r="L17" s="580"/>
      <c r="M17" s="580"/>
      <c r="N17" s="91">
        <f>AL17</f>
        <v>0</v>
      </c>
      <c r="O17" s="92" t="s">
        <v>1</v>
      </c>
      <c r="P17" s="90">
        <f>SUM(P7:P16)</f>
        <v>0</v>
      </c>
      <c r="Q17" s="7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 s="85">
        <f>SUM(AK7:AK16)</f>
        <v>0</v>
      </c>
      <c r="AL17" s="85">
        <f>SUM(AL7:AL16)</f>
        <v>0</v>
      </c>
    </row>
    <row r="18" spans="1:38" x14ac:dyDescent="0.5">
      <c r="A18" s="70"/>
      <c r="B18" s="17"/>
      <c r="C18" s="17"/>
      <c r="D18" s="17"/>
      <c r="E18" s="17"/>
      <c r="F18" s="78"/>
      <c r="G18" s="78"/>
      <c r="H18" s="78"/>
      <c r="I18" s="79"/>
      <c r="J18" s="78"/>
      <c r="K18" s="78"/>
      <c r="L18" s="78"/>
      <c r="M18" s="78"/>
      <c r="N18" s="80"/>
      <c r="O18" s="81"/>
      <c r="P18" s="79"/>
      <c r="Q18" s="17"/>
    </row>
    <row r="19" spans="1:38" x14ac:dyDescent="0.5">
      <c r="A19" s="94" t="s">
        <v>428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7"/>
    </row>
    <row r="20" spans="1:38" x14ac:dyDescent="0.5">
      <c r="A20" s="594" t="s">
        <v>430</v>
      </c>
      <c r="B20" s="594" t="s">
        <v>443</v>
      </c>
      <c r="C20" s="594"/>
      <c r="D20" s="594"/>
      <c r="E20" s="594"/>
      <c r="F20" s="594"/>
      <c r="G20" s="594"/>
      <c r="H20" s="594" t="s">
        <v>306</v>
      </c>
      <c r="I20" s="594"/>
      <c r="J20" s="594"/>
      <c r="K20" s="594"/>
      <c r="L20" s="594"/>
      <c r="M20" s="594"/>
      <c r="N20" s="594"/>
      <c r="O20" s="88" t="s">
        <v>447</v>
      </c>
      <c r="P20" s="594" t="s">
        <v>1</v>
      </c>
    </row>
    <row r="21" spans="1:38" ht="28.5" customHeight="1" x14ac:dyDescent="0.5">
      <c r="A21" s="594"/>
      <c r="B21" s="594" t="s">
        <v>444</v>
      </c>
      <c r="C21" s="602" t="s">
        <v>445</v>
      </c>
      <c r="D21" s="594" t="s">
        <v>143</v>
      </c>
      <c r="E21" s="594"/>
      <c r="F21" s="602" t="s">
        <v>450</v>
      </c>
      <c r="G21" s="594" t="s">
        <v>22</v>
      </c>
      <c r="H21" s="594" t="s">
        <v>446</v>
      </c>
      <c r="I21" s="594" t="s">
        <v>439</v>
      </c>
      <c r="J21" s="602" t="s">
        <v>448</v>
      </c>
      <c r="K21" s="602" t="s">
        <v>472</v>
      </c>
      <c r="L21" s="602"/>
      <c r="M21" s="575" t="s">
        <v>464</v>
      </c>
      <c r="N21" s="602" t="s">
        <v>449</v>
      </c>
      <c r="O21" s="577" t="s">
        <v>470</v>
      </c>
      <c r="P21" s="594"/>
      <c r="V21" s="595" t="s">
        <v>440</v>
      </c>
      <c r="W21" s="595"/>
      <c r="X21" s="595"/>
      <c r="Y21" s="595"/>
      <c r="Z21" s="595"/>
      <c r="AA21" s="596" t="s">
        <v>547</v>
      </c>
      <c r="AB21" s="596"/>
      <c r="AC21" s="596"/>
      <c r="AD21" s="597" t="s">
        <v>548</v>
      </c>
      <c r="AE21" s="597"/>
      <c r="AF21" s="597"/>
      <c r="AG21" s="598" t="s">
        <v>549</v>
      </c>
      <c r="AH21" s="599"/>
      <c r="AI21" s="600" t="s">
        <v>550</v>
      </c>
    </row>
    <row r="22" spans="1:38" ht="43.5" x14ac:dyDescent="0.5">
      <c r="A22" s="594"/>
      <c r="B22" s="594"/>
      <c r="C22" s="602"/>
      <c r="D22" s="99" t="s">
        <v>306</v>
      </c>
      <c r="E22" s="99" t="s">
        <v>307</v>
      </c>
      <c r="F22" s="594"/>
      <c r="G22" s="594"/>
      <c r="H22" s="594"/>
      <c r="I22" s="594"/>
      <c r="J22" s="594"/>
      <c r="K22" s="100" t="s">
        <v>607</v>
      </c>
      <c r="L22" s="100" t="s">
        <v>465</v>
      </c>
      <c r="M22" s="576"/>
      <c r="N22" s="602"/>
      <c r="O22" s="577"/>
      <c r="P22" s="594"/>
      <c r="Q22" s="75"/>
      <c r="R22" s="102" t="s">
        <v>551</v>
      </c>
      <c r="S22" s="102" t="s">
        <v>552</v>
      </c>
      <c r="T22" s="102" t="s">
        <v>553</v>
      </c>
      <c r="U22" s="102" t="s">
        <v>439</v>
      </c>
      <c r="V22" s="82" t="s">
        <v>554</v>
      </c>
      <c r="W22" s="82" t="s">
        <v>555</v>
      </c>
      <c r="X22" s="82" t="s">
        <v>556</v>
      </c>
      <c r="Y22" s="102">
        <v>50</v>
      </c>
      <c r="Z22" s="102" t="s">
        <v>557</v>
      </c>
      <c r="AA22" s="82" t="s">
        <v>554</v>
      </c>
      <c r="AB22" s="82" t="s">
        <v>558</v>
      </c>
      <c r="AC22" s="102" t="s">
        <v>557</v>
      </c>
      <c r="AD22" s="82" t="s">
        <v>559</v>
      </c>
      <c r="AE22" s="82" t="s">
        <v>560</v>
      </c>
      <c r="AF22" s="82" t="s">
        <v>561</v>
      </c>
      <c r="AG22" s="82" t="s">
        <v>562</v>
      </c>
      <c r="AH22" s="82" t="s">
        <v>475</v>
      </c>
      <c r="AI22" s="601"/>
      <c r="AK22" s="102" t="s">
        <v>440</v>
      </c>
      <c r="AL22" s="102" t="s">
        <v>547</v>
      </c>
    </row>
    <row r="23" spans="1:38" x14ac:dyDescent="0.5">
      <c r="A23" s="102">
        <v>1</v>
      </c>
      <c r="B23" s="62"/>
      <c r="C23" s="62"/>
      <c r="D23" s="93"/>
      <c r="E23" s="93"/>
      <c r="F23" s="62"/>
      <c r="G23" s="93"/>
      <c r="H23" s="93"/>
      <c r="I23" s="62"/>
      <c r="J23" s="62"/>
      <c r="K23" s="62"/>
      <c r="L23" s="62"/>
      <c r="M23" s="62"/>
      <c r="N23" s="62"/>
      <c r="O23" s="74" t="s">
        <v>463</v>
      </c>
      <c r="P23" s="87">
        <f>AI23</f>
        <v>0</v>
      </c>
      <c r="Q23" s="75"/>
      <c r="R23" s="102">
        <f>IF(K23=0,0, IF(K23="ปสม.", 0*L23, 3*L23))</f>
        <v>0</v>
      </c>
      <c r="S23" s="102">
        <f>D23+E23</f>
        <v>0</v>
      </c>
      <c r="T23" s="102">
        <f>IF(C23=0,0, IF(M23="นอกเวลา", 1*C23))</f>
        <v>0</v>
      </c>
      <c r="U23" s="102">
        <f>IF(I23=0, 0, IF(I23="ตรี", 1, 2))</f>
        <v>0</v>
      </c>
      <c r="V23" s="83">
        <f>IF(H23=0,0, IF(AND(H23&lt;20, J23="สอนครั้งแรก"), 2, IF(AND(H23&lt;20, J23="สอนซ้ำ"),1, 0)))</f>
        <v>0</v>
      </c>
      <c r="W23" s="102">
        <f>IF(H23=0,0, IF(AND(H23&gt;=20, H23&lt;=50), 1, 0))</f>
        <v>0</v>
      </c>
      <c r="X23" s="83">
        <f>IF(H23=0, 0, IF(AND(W23=1, J23="สอนครั้งแรก"), 3, IF(AND(W23=1, J23="สอนซ้ำ"), 2, 0)))</f>
        <v>0</v>
      </c>
      <c r="Y23" s="102">
        <f>IF(H23=0,0, IF(AND(H23&gt;50, J23="สอนครั้งแรก"), (3+(H23-50)/50), (2+(H23-50)/50)))</f>
        <v>0</v>
      </c>
      <c r="Z23" s="83">
        <f>IF(Y23&gt;6, 6, Y23)</f>
        <v>0</v>
      </c>
      <c r="AA23" s="84">
        <f>IF(H23=0,0, IF(AND(H23&lt;=20, J23="สอนครั้งแรก"), 4, IF(AND(H23&lt;=20, J23="สอนซ้ำ"), 3, 0)))</f>
        <v>0</v>
      </c>
      <c r="AB23" s="84">
        <f>IF(H23=0,0, IF(AND(H23&gt;20, J23="สอนครั้งแรก"), (4+(H23-20)/20), IF(AND(H23&gt;20, J23="สอนซ้ำ"), (3+(H23-20)/20), 0)))</f>
        <v>0</v>
      </c>
      <c r="AC23" s="84">
        <f>IF(AB23&gt;6, 6, AB23)</f>
        <v>0</v>
      </c>
      <c r="AD23" s="62">
        <f>IF(H23=0, 0, IF(AND(H23&lt;20,U23=1), V23, IF(AND(H23&gt;50, U23=1), Z23, X23)))</f>
        <v>0</v>
      </c>
      <c r="AE23" s="62">
        <f>IF(H23=0, 0, IF(AND(H23&lt;20,U23=2), AA23, IF(AND(H23&gt;20, U23=2), AC23, 0)))</f>
        <v>0</v>
      </c>
      <c r="AF23" s="62">
        <f>IF(U23=1, (S23*AD23*G23), IF(U23=2, (S23*AE23*G23), 0))</f>
        <v>0</v>
      </c>
      <c r="AG23" s="62">
        <f t="shared" ref="AG23:AG32" si="21">AF23+R23</f>
        <v>0</v>
      </c>
      <c r="AH23" s="62">
        <f t="shared" ref="AH23:AH32" si="22">AG23+T23</f>
        <v>0</v>
      </c>
      <c r="AI23" s="86">
        <f>AH23</f>
        <v>0</v>
      </c>
      <c r="AK23" s="85">
        <f t="shared" ref="AK23:AK32" si="23">IF(U23=0,0, IF(U23=1, AI23, 0))</f>
        <v>0</v>
      </c>
      <c r="AL23" s="85">
        <f t="shared" ref="AL23:AL32" si="24">IF(U23=0,0, IF(U23=2, AI23, 0))</f>
        <v>0</v>
      </c>
    </row>
    <row r="24" spans="1:38" x14ac:dyDescent="0.5">
      <c r="A24" s="102">
        <v>2</v>
      </c>
      <c r="B24" s="62"/>
      <c r="C24" s="62"/>
      <c r="D24" s="93"/>
      <c r="E24" s="93"/>
      <c r="F24" s="62"/>
      <c r="G24" s="93"/>
      <c r="H24" s="93"/>
      <c r="I24" s="62"/>
      <c r="J24" s="62"/>
      <c r="K24" s="62"/>
      <c r="L24" s="62"/>
      <c r="M24" s="62"/>
      <c r="N24" s="62"/>
      <c r="O24" s="74" t="s">
        <v>463</v>
      </c>
      <c r="P24" s="87">
        <f t="shared" ref="P24:P32" si="25">AI24</f>
        <v>0</v>
      </c>
      <c r="Q24" s="75"/>
      <c r="R24" s="102">
        <f t="shared" ref="R24:R32" si="26">IF(K24=0,0, IF(K24="ปสม.", 0*L24, 3*L24))</f>
        <v>0</v>
      </c>
      <c r="S24" s="102">
        <f t="shared" ref="S24:S32" si="27">D24+E24</f>
        <v>0</v>
      </c>
      <c r="T24" s="102">
        <f t="shared" ref="T24:T25" si="28">IF(C24=0,0, IF(M24="นอกเวลา", 1*C24))</f>
        <v>0</v>
      </c>
      <c r="U24" s="102">
        <f t="shared" ref="U24:U32" si="29">IF(I24=0, 0, IF(I24="ตรี", 1, 2))</f>
        <v>0</v>
      </c>
      <c r="V24" s="83">
        <f t="shared" ref="V24:V32" si="30">IF(H24=0,0, IF(AND(H24&lt;20, J24="สอนครั้งแรก"), 2, IF(AND(H24&lt;20, J24="สอนซ้ำ"),1, 0)))</f>
        <v>0</v>
      </c>
      <c r="W24" s="102">
        <f t="shared" ref="W24:W32" si="31">IF(H24=0,0, IF(AND(H24&gt;=20, H24&lt;=50), 1, 0))</f>
        <v>0</v>
      </c>
      <c r="X24" s="83">
        <f t="shared" ref="X24:X32" si="32">IF(H24=0, 0, IF(AND(W24=1, J24="สอนครั้งแรก"), 3, IF(AND(W24=1, J24="สอนซ้ำ"), 2, 0)))</f>
        <v>0</v>
      </c>
      <c r="Y24" s="102">
        <f t="shared" ref="Y24:Y32" si="33">IF(H24=0,0, IF(AND(H24&gt;50, J24="สอนครั้งแรก"), (3+(H24-50)/50), (2+(H24-50)/50)))</f>
        <v>0</v>
      </c>
      <c r="Z24" s="83">
        <f t="shared" ref="Z24:Z32" si="34">IF(Y24&gt;6, 6, Y24)</f>
        <v>0</v>
      </c>
      <c r="AA24" s="84">
        <f t="shared" ref="AA24:AA32" si="35">IF(H24=0,0, IF(AND(H24&lt;=20, J24="สอนครั้งแรก"), 4, IF(AND(H24&lt;=20, J24="สอนซ้ำ"), 3, 0)))</f>
        <v>0</v>
      </c>
      <c r="AB24" s="84">
        <f t="shared" ref="AB24:AB32" si="36">IF(H24=0,0, IF(AND(H24&gt;20, J24="สอนครั้งแรก"), (4+(H24-20)/20), IF(AND(H24&gt;20, J24="สอนซ้ำ"), (3+(H24-20)/20), 0)))</f>
        <v>0</v>
      </c>
      <c r="AC24" s="84">
        <f t="shared" ref="AC24:AC32" si="37">IF(AB24&gt;6, 6, AB24)</f>
        <v>0</v>
      </c>
      <c r="AD24" s="62">
        <f t="shared" ref="AD24:AD32" si="38">IF(H24=0, 0, IF(AND(H24&lt;20,U24=1), V24, IF(AND(H24&gt;50, U24=1), Z24, X24)))</f>
        <v>0</v>
      </c>
      <c r="AE24" s="62">
        <f>IF(H24=0, 0, IF(AND(H24&lt;=20,U24=2), AA24, IF(AND(H24&gt;20, U24=2), AC24, 0)))</f>
        <v>0</v>
      </c>
      <c r="AF24" s="62">
        <f t="shared" ref="AF24:AF32" si="39">IF(U24=1, (S24*AD24*G24), IF(U24=2, (S24*AE24*G24), 0))</f>
        <v>0</v>
      </c>
      <c r="AG24" s="62">
        <f t="shared" si="21"/>
        <v>0</v>
      </c>
      <c r="AH24" s="62">
        <f t="shared" si="22"/>
        <v>0</v>
      </c>
      <c r="AI24" s="86">
        <f t="shared" ref="AI24:AI32" si="40">AH24</f>
        <v>0</v>
      </c>
      <c r="AK24" s="85">
        <f t="shared" si="23"/>
        <v>0</v>
      </c>
      <c r="AL24" s="85">
        <f t="shared" si="24"/>
        <v>0</v>
      </c>
    </row>
    <row r="25" spans="1:38" x14ac:dyDescent="0.5">
      <c r="A25" s="102">
        <v>3</v>
      </c>
      <c r="B25" s="62"/>
      <c r="C25" s="62"/>
      <c r="D25" s="93"/>
      <c r="E25" s="93"/>
      <c r="F25" s="62"/>
      <c r="G25" s="93"/>
      <c r="H25" s="93"/>
      <c r="I25" s="62"/>
      <c r="J25" s="62"/>
      <c r="K25" s="62"/>
      <c r="L25" s="62"/>
      <c r="M25" s="62"/>
      <c r="N25" s="62"/>
      <c r="O25" s="74" t="s">
        <v>463</v>
      </c>
      <c r="P25" s="87">
        <f t="shared" si="25"/>
        <v>0</v>
      </c>
      <c r="Q25" s="75"/>
      <c r="R25" s="102">
        <f t="shared" si="26"/>
        <v>0</v>
      </c>
      <c r="S25" s="102">
        <f t="shared" si="27"/>
        <v>0</v>
      </c>
      <c r="T25" s="102">
        <f t="shared" si="28"/>
        <v>0</v>
      </c>
      <c r="U25" s="102">
        <f t="shared" si="29"/>
        <v>0</v>
      </c>
      <c r="V25" s="83">
        <f t="shared" si="30"/>
        <v>0</v>
      </c>
      <c r="W25" s="102">
        <f t="shared" si="31"/>
        <v>0</v>
      </c>
      <c r="X25" s="83">
        <f t="shared" si="32"/>
        <v>0</v>
      </c>
      <c r="Y25" s="102">
        <f t="shared" si="33"/>
        <v>0</v>
      </c>
      <c r="Z25" s="83">
        <f t="shared" si="34"/>
        <v>0</v>
      </c>
      <c r="AA25" s="84">
        <f t="shared" si="35"/>
        <v>0</v>
      </c>
      <c r="AB25" s="84">
        <f t="shared" si="36"/>
        <v>0</v>
      </c>
      <c r="AC25" s="84">
        <f t="shared" si="37"/>
        <v>0</v>
      </c>
      <c r="AD25" s="62">
        <f t="shared" si="38"/>
        <v>0</v>
      </c>
      <c r="AE25" s="62">
        <f t="shared" ref="AE25:AE32" si="41">IF(H25=0, 0, IF(AND(H25&lt;20,U25=2), AA25, IF(AND(H25&gt;20, U25=2), AC25, 0)))</f>
        <v>0</v>
      </c>
      <c r="AF25" s="62">
        <f t="shared" si="39"/>
        <v>0</v>
      </c>
      <c r="AG25" s="62">
        <f t="shared" si="21"/>
        <v>0</v>
      </c>
      <c r="AH25" s="62">
        <f t="shared" si="22"/>
        <v>0</v>
      </c>
      <c r="AI25" s="86">
        <f t="shared" si="40"/>
        <v>0</v>
      </c>
      <c r="AK25" s="85">
        <f t="shared" si="23"/>
        <v>0</v>
      </c>
      <c r="AL25" s="85">
        <f t="shared" si="24"/>
        <v>0</v>
      </c>
    </row>
    <row r="26" spans="1:38" x14ac:dyDescent="0.5">
      <c r="A26" s="102">
        <v>4</v>
      </c>
      <c r="B26" s="62"/>
      <c r="C26" s="62"/>
      <c r="D26" s="93"/>
      <c r="E26" s="93"/>
      <c r="F26" s="62"/>
      <c r="G26" s="93"/>
      <c r="H26" s="93"/>
      <c r="I26" s="62"/>
      <c r="J26" s="62"/>
      <c r="K26" s="62"/>
      <c r="L26" s="62"/>
      <c r="M26" s="62"/>
      <c r="N26" s="62"/>
      <c r="O26" s="74" t="s">
        <v>463</v>
      </c>
      <c r="P26" s="87">
        <f t="shared" si="25"/>
        <v>0</v>
      </c>
      <c r="Q26" s="75"/>
      <c r="R26" s="102">
        <f t="shared" si="26"/>
        <v>0</v>
      </c>
      <c r="S26" s="102">
        <f t="shared" si="27"/>
        <v>0</v>
      </c>
      <c r="T26" s="102">
        <f>IF(C26=0,0, IF(M26="นอกเวลา", 1*C26))</f>
        <v>0</v>
      </c>
      <c r="U26" s="102">
        <f t="shared" si="29"/>
        <v>0</v>
      </c>
      <c r="V26" s="83">
        <f t="shared" si="30"/>
        <v>0</v>
      </c>
      <c r="W26" s="102">
        <f t="shared" si="31"/>
        <v>0</v>
      </c>
      <c r="X26" s="83">
        <f t="shared" si="32"/>
        <v>0</v>
      </c>
      <c r="Y26" s="102">
        <f t="shared" si="33"/>
        <v>0</v>
      </c>
      <c r="Z26" s="83">
        <f t="shared" si="34"/>
        <v>0</v>
      </c>
      <c r="AA26" s="84">
        <f t="shared" si="35"/>
        <v>0</v>
      </c>
      <c r="AB26" s="84">
        <f t="shared" si="36"/>
        <v>0</v>
      </c>
      <c r="AC26" s="84">
        <f t="shared" si="37"/>
        <v>0</v>
      </c>
      <c r="AD26" s="62">
        <f t="shared" si="38"/>
        <v>0</v>
      </c>
      <c r="AE26" s="62">
        <f t="shared" si="41"/>
        <v>0</v>
      </c>
      <c r="AF26" s="62">
        <f t="shared" si="39"/>
        <v>0</v>
      </c>
      <c r="AG26" s="62">
        <f t="shared" si="21"/>
        <v>0</v>
      </c>
      <c r="AH26" s="62">
        <f t="shared" si="22"/>
        <v>0</v>
      </c>
      <c r="AI26" s="86">
        <f t="shared" si="40"/>
        <v>0</v>
      </c>
      <c r="AK26" s="85">
        <f t="shared" si="23"/>
        <v>0</v>
      </c>
      <c r="AL26" s="85">
        <f t="shared" si="24"/>
        <v>0</v>
      </c>
    </row>
    <row r="27" spans="1:38" x14ac:dyDescent="0.5">
      <c r="A27" s="102">
        <v>5</v>
      </c>
      <c r="B27" s="62"/>
      <c r="C27" s="62"/>
      <c r="D27" s="93"/>
      <c r="E27" s="93"/>
      <c r="F27" s="62"/>
      <c r="G27" s="93"/>
      <c r="H27" s="93"/>
      <c r="I27" s="62"/>
      <c r="J27" s="62"/>
      <c r="K27" s="62"/>
      <c r="L27" s="62"/>
      <c r="M27" s="62"/>
      <c r="N27" s="62"/>
      <c r="O27" s="74" t="s">
        <v>463</v>
      </c>
      <c r="P27" s="87">
        <f t="shared" si="25"/>
        <v>0</v>
      </c>
      <c r="Q27" s="75"/>
      <c r="R27" s="102">
        <f t="shared" si="26"/>
        <v>0</v>
      </c>
      <c r="S27" s="102">
        <f t="shared" si="27"/>
        <v>0</v>
      </c>
      <c r="T27" s="102">
        <f t="shared" ref="T27:T32" si="42">IF(C27=0,0, IF(M27="นอกเวลา", 1*C27))</f>
        <v>0</v>
      </c>
      <c r="U27" s="102">
        <f t="shared" si="29"/>
        <v>0</v>
      </c>
      <c r="V27" s="83">
        <f t="shared" si="30"/>
        <v>0</v>
      </c>
      <c r="W27" s="102">
        <f t="shared" si="31"/>
        <v>0</v>
      </c>
      <c r="X27" s="83">
        <f t="shared" si="32"/>
        <v>0</v>
      </c>
      <c r="Y27" s="102">
        <f t="shared" si="33"/>
        <v>0</v>
      </c>
      <c r="Z27" s="83">
        <f t="shared" si="34"/>
        <v>0</v>
      </c>
      <c r="AA27" s="84">
        <f t="shared" si="35"/>
        <v>0</v>
      </c>
      <c r="AB27" s="84">
        <f t="shared" si="36"/>
        <v>0</v>
      </c>
      <c r="AC27" s="84">
        <f t="shared" si="37"/>
        <v>0</v>
      </c>
      <c r="AD27" s="62">
        <f t="shared" si="38"/>
        <v>0</v>
      </c>
      <c r="AE27" s="62">
        <f t="shared" si="41"/>
        <v>0</v>
      </c>
      <c r="AF27" s="62">
        <f t="shared" si="39"/>
        <v>0</v>
      </c>
      <c r="AG27" s="62">
        <f t="shared" si="21"/>
        <v>0</v>
      </c>
      <c r="AH27" s="62">
        <f t="shared" si="22"/>
        <v>0</v>
      </c>
      <c r="AI27" s="86">
        <f t="shared" si="40"/>
        <v>0</v>
      </c>
      <c r="AK27" s="85">
        <f t="shared" si="23"/>
        <v>0</v>
      </c>
      <c r="AL27" s="85">
        <f t="shared" si="24"/>
        <v>0</v>
      </c>
    </row>
    <row r="28" spans="1:38" x14ac:dyDescent="0.5">
      <c r="A28" s="102">
        <v>6</v>
      </c>
      <c r="B28" s="62"/>
      <c r="C28" s="62"/>
      <c r="D28" s="93"/>
      <c r="E28" s="93"/>
      <c r="F28" s="62"/>
      <c r="G28" s="93"/>
      <c r="H28" s="93"/>
      <c r="I28" s="62"/>
      <c r="J28" s="62"/>
      <c r="K28" s="62"/>
      <c r="L28" s="62"/>
      <c r="M28" s="62"/>
      <c r="N28" s="62"/>
      <c r="O28" s="74" t="s">
        <v>463</v>
      </c>
      <c r="P28" s="87">
        <f t="shared" si="25"/>
        <v>0</v>
      </c>
      <c r="Q28" s="75"/>
      <c r="R28" s="102">
        <f t="shared" si="26"/>
        <v>0</v>
      </c>
      <c r="S28" s="102">
        <f t="shared" si="27"/>
        <v>0</v>
      </c>
      <c r="T28" s="102">
        <f t="shared" si="42"/>
        <v>0</v>
      </c>
      <c r="U28" s="102">
        <f t="shared" si="29"/>
        <v>0</v>
      </c>
      <c r="V28" s="83">
        <f t="shared" si="30"/>
        <v>0</v>
      </c>
      <c r="W28" s="102">
        <f t="shared" si="31"/>
        <v>0</v>
      </c>
      <c r="X28" s="83">
        <f t="shared" si="32"/>
        <v>0</v>
      </c>
      <c r="Y28" s="102">
        <f t="shared" si="33"/>
        <v>0</v>
      </c>
      <c r="Z28" s="83">
        <f t="shared" si="34"/>
        <v>0</v>
      </c>
      <c r="AA28" s="84">
        <f t="shared" si="35"/>
        <v>0</v>
      </c>
      <c r="AB28" s="84">
        <f t="shared" si="36"/>
        <v>0</v>
      </c>
      <c r="AC28" s="84">
        <f t="shared" si="37"/>
        <v>0</v>
      </c>
      <c r="AD28" s="62">
        <f t="shared" si="38"/>
        <v>0</v>
      </c>
      <c r="AE28" s="62">
        <f t="shared" si="41"/>
        <v>0</v>
      </c>
      <c r="AF28" s="62">
        <f t="shared" si="39"/>
        <v>0</v>
      </c>
      <c r="AG28" s="62">
        <f t="shared" si="21"/>
        <v>0</v>
      </c>
      <c r="AH28" s="62">
        <f t="shared" si="22"/>
        <v>0</v>
      </c>
      <c r="AI28" s="86">
        <f t="shared" si="40"/>
        <v>0</v>
      </c>
      <c r="AK28" s="85">
        <f t="shared" si="23"/>
        <v>0</v>
      </c>
      <c r="AL28" s="85">
        <f t="shared" si="24"/>
        <v>0</v>
      </c>
    </row>
    <row r="29" spans="1:38" x14ac:dyDescent="0.5">
      <c r="A29" s="102">
        <v>7</v>
      </c>
      <c r="B29" s="62"/>
      <c r="C29" s="62"/>
      <c r="D29" s="93"/>
      <c r="E29" s="93"/>
      <c r="F29" s="62"/>
      <c r="G29" s="93"/>
      <c r="H29" s="93"/>
      <c r="I29" s="62"/>
      <c r="J29" s="62"/>
      <c r="K29" s="62"/>
      <c r="L29" s="62"/>
      <c r="M29" s="62"/>
      <c r="N29" s="62"/>
      <c r="O29" s="74" t="s">
        <v>463</v>
      </c>
      <c r="P29" s="87">
        <f t="shared" si="25"/>
        <v>0</v>
      </c>
      <c r="Q29" s="75"/>
      <c r="R29" s="102">
        <f t="shared" si="26"/>
        <v>0</v>
      </c>
      <c r="S29" s="102">
        <f t="shared" si="27"/>
        <v>0</v>
      </c>
      <c r="T29" s="102">
        <f t="shared" si="42"/>
        <v>0</v>
      </c>
      <c r="U29" s="102">
        <f t="shared" si="29"/>
        <v>0</v>
      </c>
      <c r="V29" s="83">
        <f t="shared" si="30"/>
        <v>0</v>
      </c>
      <c r="W29" s="102">
        <f t="shared" si="31"/>
        <v>0</v>
      </c>
      <c r="X29" s="83">
        <f t="shared" si="32"/>
        <v>0</v>
      </c>
      <c r="Y29" s="102">
        <f t="shared" si="33"/>
        <v>0</v>
      </c>
      <c r="Z29" s="83">
        <f t="shared" si="34"/>
        <v>0</v>
      </c>
      <c r="AA29" s="84">
        <f t="shared" si="35"/>
        <v>0</v>
      </c>
      <c r="AB29" s="84">
        <f t="shared" si="36"/>
        <v>0</v>
      </c>
      <c r="AC29" s="84">
        <f t="shared" si="37"/>
        <v>0</v>
      </c>
      <c r="AD29" s="62">
        <f t="shared" si="38"/>
        <v>0</v>
      </c>
      <c r="AE29" s="62">
        <f t="shared" si="41"/>
        <v>0</v>
      </c>
      <c r="AF29" s="62">
        <f t="shared" si="39"/>
        <v>0</v>
      </c>
      <c r="AG29" s="62">
        <f t="shared" si="21"/>
        <v>0</v>
      </c>
      <c r="AH29" s="62">
        <f t="shared" si="22"/>
        <v>0</v>
      </c>
      <c r="AI29" s="86">
        <f t="shared" si="40"/>
        <v>0</v>
      </c>
      <c r="AK29" s="85">
        <f t="shared" si="23"/>
        <v>0</v>
      </c>
      <c r="AL29" s="85">
        <f t="shared" si="24"/>
        <v>0</v>
      </c>
    </row>
    <row r="30" spans="1:38" x14ac:dyDescent="0.5">
      <c r="A30" s="102">
        <v>8</v>
      </c>
      <c r="B30" s="62"/>
      <c r="C30" s="62"/>
      <c r="D30" s="93"/>
      <c r="E30" s="93"/>
      <c r="F30" s="62"/>
      <c r="G30" s="93"/>
      <c r="H30" s="93"/>
      <c r="I30" s="62"/>
      <c r="J30" s="62"/>
      <c r="K30" s="62"/>
      <c r="L30" s="62"/>
      <c r="M30" s="62"/>
      <c r="N30" s="62"/>
      <c r="O30" s="74" t="s">
        <v>463</v>
      </c>
      <c r="P30" s="87">
        <f t="shared" si="25"/>
        <v>0</v>
      </c>
      <c r="Q30" s="75"/>
      <c r="R30" s="102">
        <f t="shared" si="26"/>
        <v>0</v>
      </c>
      <c r="S30" s="102">
        <f t="shared" si="27"/>
        <v>0</v>
      </c>
      <c r="T30" s="102">
        <f t="shared" si="42"/>
        <v>0</v>
      </c>
      <c r="U30" s="102">
        <f t="shared" si="29"/>
        <v>0</v>
      </c>
      <c r="V30" s="83">
        <f t="shared" si="30"/>
        <v>0</v>
      </c>
      <c r="W30" s="102">
        <f t="shared" si="31"/>
        <v>0</v>
      </c>
      <c r="X30" s="83">
        <f t="shared" si="32"/>
        <v>0</v>
      </c>
      <c r="Y30" s="102">
        <f t="shared" si="33"/>
        <v>0</v>
      </c>
      <c r="Z30" s="83">
        <f t="shared" si="34"/>
        <v>0</v>
      </c>
      <c r="AA30" s="84">
        <f t="shared" si="35"/>
        <v>0</v>
      </c>
      <c r="AB30" s="84">
        <f t="shared" si="36"/>
        <v>0</v>
      </c>
      <c r="AC30" s="84">
        <f t="shared" si="37"/>
        <v>0</v>
      </c>
      <c r="AD30" s="62">
        <f t="shared" si="38"/>
        <v>0</v>
      </c>
      <c r="AE30" s="62">
        <f t="shared" si="41"/>
        <v>0</v>
      </c>
      <c r="AF30" s="62">
        <f t="shared" si="39"/>
        <v>0</v>
      </c>
      <c r="AG30" s="62">
        <f t="shared" si="21"/>
        <v>0</v>
      </c>
      <c r="AH30" s="62">
        <f t="shared" si="22"/>
        <v>0</v>
      </c>
      <c r="AI30" s="86">
        <f t="shared" si="40"/>
        <v>0</v>
      </c>
      <c r="AK30" s="85">
        <f t="shared" si="23"/>
        <v>0</v>
      </c>
      <c r="AL30" s="85">
        <f t="shared" si="24"/>
        <v>0</v>
      </c>
    </row>
    <row r="31" spans="1:38" x14ac:dyDescent="0.5">
      <c r="A31" s="102">
        <v>9</v>
      </c>
      <c r="B31" s="62"/>
      <c r="C31" s="62"/>
      <c r="D31" s="93"/>
      <c r="E31" s="93"/>
      <c r="F31" s="62"/>
      <c r="G31" s="93"/>
      <c r="H31" s="93"/>
      <c r="I31" s="62"/>
      <c r="J31" s="62"/>
      <c r="K31" s="62"/>
      <c r="L31" s="62"/>
      <c r="M31" s="62"/>
      <c r="N31" s="62"/>
      <c r="O31" s="74" t="s">
        <v>463</v>
      </c>
      <c r="P31" s="87">
        <f t="shared" si="25"/>
        <v>0</v>
      </c>
      <c r="Q31" s="75"/>
      <c r="R31" s="102">
        <f t="shared" si="26"/>
        <v>0</v>
      </c>
      <c r="S31" s="102">
        <f t="shared" si="27"/>
        <v>0</v>
      </c>
      <c r="T31" s="102">
        <f t="shared" si="42"/>
        <v>0</v>
      </c>
      <c r="U31" s="102">
        <f t="shared" si="29"/>
        <v>0</v>
      </c>
      <c r="V31" s="83">
        <f t="shared" si="30"/>
        <v>0</v>
      </c>
      <c r="W31" s="102">
        <f t="shared" si="31"/>
        <v>0</v>
      </c>
      <c r="X31" s="83">
        <f t="shared" si="32"/>
        <v>0</v>
      </c>
      <c r="Y31" s="102">
        <f t="shared" si="33"/>
        <v>0</v>
      </c>
      <c r="Z31" s="83">
        <f t="shared" si="34"/>
        <v>0</v>
      </c>
      <c r="AA31" s="84">
        <f t="shared" si="35"/>
        <v>0</v>
      </c>
      <c r="AB31" s="84">
        <f t="shared" si="36"/>
        <v>0</v>
      </c>
      <c r="AC31" s="84">
        <f t="shared" si="37"/>
        <v>0</v>
      </c>
      <c r="AD31" s="62">
        <f t="shared" si="38"/>
        <v>0</v>
      </c>
      <c r="AE31" s="62">
        <f t="shared" si="41"/>
        <v>0</v>
      </c>
      <c r="AF31" s="62">
        <f t="shared" si="39"/>
        <v>0</v>
      </c>
      <c r="AG31" s="62">
        <f t="shared" si="21"/>
        <v>0</v>
      </c>
      <c r="AH31" s="62">
        <f t="shared" si="22"/>
        <v>0</v>
      </c>
      <c r="AI31" s="86">
        <f t="shared" si="40"/>
        <v>0</v>
      </c>
      <c r="AK31" s="85">
        <f t="shared" si="23"/>
        <v>0</v>
      </c>
      <c r="AL31" s="85">
        <f t="shared" si="24"/>
        <v>0</v>
      </c>
    </row>
    <row r="32" spans="1:38" x14ac:dyDescent="0.5">
      <c r="A32" s="102">
        <v>10</v>
      </c>
      <c r="B32" s="62"/>
      <c r="C32" s="62"/>
      <c r="D32" s="93"/>
      <c r="E32" s="93"/>
      <c r="F32" s="62"/>
      <c r="G32" s="93"/>
      <c r="H32" s="93"/>
      <c r="I32" s="62"/>
      <c r="J32" s="62"/>
      <c r="K32" s="62"/>
      <c r="L32" s="62"/>
      <c r="M32" s="62"/>
      <c r="N32" s="62"/>
      <c r="O32" s="74" t="s">
        <v>463</v>
      </c>
      <c r="P32" s="87">
        <f t="shared" si="25"/>
        <v>0</v>
      </c>
      <c r="Q32" s="75"/>
      <c r="R32" s="102">
        <f t="shared" si="26"/>
        <v>0</v>
      </c>
      <c r="S32" s="102">
        <f t="shared" si="27"/>
        <v>0</v>
      </c>
      <c r="T32" s="102">
        <f t="shared" si="42"/>
        <v>0</v>
      </c>
      <c r="U32" s="102">
        <f t="shared" si="29"/>
        <v>0</v>
      </c>
      <c r="V32" s="83">
        <f t="shared" si="30"/>
        <v>0</v>
      </c>
      <c r="W32" s="102">
        <f t="shared" si="31"/>
        <v>0</v>
      </c>
      <c r="X32" s="83">
        <f t="shared" si="32"/>
        <v>0</v>
      </c>
      <c r="Y32" s="102">
        <f t="shared" si="33"/>
        <v>0</v>
      </c>
      <c r="Z32" s="83">
        <f t="shared" si="34"/>
        <v>0</v>
      </c>
      <c r="AA32" s="84">
        <f t="shared" si="35"/>
        <v>0</v>
      </c>
      <c r="AB32" s="84">
        <f t="shared" si="36"/>
        <v>0</v>
      </c>
      <c r="AC32" s="84">
        <f t="shared" si="37"/>
        <v>0</v>
      </c>
      <c r="AD32" s="62">
        <f t="shared" si="38"/>
        <v>0</v>
      </c>
      <c r="AE32" s="62">
        <f t="shared" si="41"/>
        <v>0</v>
      </c>
      <c r="AF32" s="62">
        <f t="shared" si="39"/>
        <v>0</v>
      </c>
      <c r="AG32" s="62">
        <f t="shared" si="21"/>
        <v>0</v>
      </c>
      <c r="AH32" s="62">
        <f t="shared" si="22"/>
        <v>0</v>
      </c>
      <c r="AI32" s="86">
        <f t="shared" si="40"/>
        <v>0</v>
      </c>
      <c r="AK32" s="85">
        <f t="shared" si="23"/>
        <v>0</v>
      </c>
      <c r="AL32" s="85">
        <f t="shared" si="24"/>
        <v>0</v>
      </c>
    </row>
    <row r="33" spans="1:38" x14ac:dyDescent="0.5">
      <c r="A33" s="70"/>
      <c r="B33" s="17"/>
      <c r="C33" s="17"/>
      <c r="D33" s="17"/>
      <c r="E33" s="17"/>
      <c r="F33" s="578" t="s">
        <v>460</v>
      </c>
      <c r="G33" s="578"/>
      <c r="H33" s="578"/>
      <c r="I33" s="90">
        <f>AK33</f>
        <v>0</v>
      </c>
      <c r="J33" s="579" t="s">
        <v>461</v>
      </c>
      <c r="K33" s="580"/>
      <c r="L33" s="580"/>
      <c r="M33" s="580"/>
      <c r="N33" s="91">
        <f>AL33</f>
        <v>0</v>
      </c>
      <c r="O33" s="92" t="s">
        <v>1</v>
      </c>
      <c r="P33" s="90">
        <f>SUM(P23:P32)</f>
        <v>0</v>
      </c>
      <c r="Q33" s="75"/>
      <c r="AK33" s="85">
        <f>SUM(AK23:AK32)</f>
        <v>0</v>
      </c>
      <c r="AL33" s="85">
        <f>SUM(AL23:AL32)</f>
        <v>0</v>
      </c>
    </row>
    <row r="34" spans="1:38" x14ac:dyDescent="0.5">
      <c r="A34" s="70"/>
      <c r="B34" s="17"/>
      <c r="C34" s="17"/>
      <c r="D34" s="17"/>
      <c r="E34" s="17"/>
      <c r="F34" s="78"/>
      <c r="G34" s="78"/>
      <c r="H34" s="78"/>
      <c r="I34" s="79"/>
      <c r="J34" s="78"/>
      <c r="K34" s="78"/>
      <c r="L34" s="78"/>
      <c r="M34" s="78"/>
      <c r="N34" s="80"/>
      <c r="O34" s="81"/>
      <c r="P34" s="79"/>
      <c r="Q34" s="17"/>
    </row>
    <row r="35" spans="1:38" ht="21.75" customHeight="1" x14ac:dyDescent="0.5">
      <c r="A35" s="94" t="s">
        <v>427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38" x14ac:dyDescent="0.5">
      <c r="A36" s="582" t="s">
        <v>430</v>
      </c>
      <c r="B36" s="591" t="s">
        <v>443</v>
      </c>
      <c r="C36" s="592"/>
      <c r="D36" s="592"/>
      <c r="E36" s="592"/>
      <c r="F36" s="592"/>
      <c r="G36" s="593"/>
      <c r="H36" s="591" t="s">
        <v>306</v>
      </c>
      <c r="I36" s="592"/>
      <c r="J36" s="592"/>
      <c r="K36" s="592"/>
      <c r="L36" s="592"/>
      <c r="M36" s="592"/>
      <c r="N36" s="593"/>
      <c r="O36" s="98" t="s">
        <v>447</v>
      </c>
      <c r="P36" s="594" t="s">
        <v>1</v>
      </c>
    </row>
    <row r="37" spans="1:38" ht="21.75" customHeight="1" x14ac:dyDescent="0.5">
      <c r="A37" s="590"/>
      <c r="B37" s="582" t="s">
        <v>444</v>
      </c>
      <c r="C37" s="575" t="s">
        <v>445</v>
      </c>
      <c r="D37" s="591" t="s">
        <v>143</v>
      </c>
      <c r="E37" s="593"/>
      <c r="F37" s="575" t="s">
        <v>450</v>
      </c>
      <c r="G37" s="582" t="s">
        <v>22</v>
      </c>
      <c r="H37" s="582" t="s">
        <v>446</v>
      </c>
      <c r="I37" s="582" t="s">
        <v>439</v>
      </c>
      <c r="J37" s="575" t="s">
        <v>448</v>
      </c>
      <c r="K37" s="584" t="s">
        <v>472</v>
      </c>
      <c r="L37" s="585"/>
      <c r="M37" s="575" t="s">
        <v>464</v>
      </c>
      <c r="N37" s="575" t="s">
        <v>449</v>
      </c>
      <c r="O37" s="577" t="s">
        <v>470</v>
      </c>
      <c r="P37" s="594"/>
      <c r="S37" s="586" t="s">
        <v>618</v>
      </c>
      <c r="T37" s="586"/>
      <c r="U37" s="586"/>
    </row>
    <row r="38" spans="1:38" ht="43.5" x14ac:dyDescent="0.5">
      <c r="A38" s="583"/>
      <c r="B38" s="583"/>
      <c r="C38" s="576"/>
      <c r="D38" s="99" t="s">
        <v>306</v>
      </c>
      <c r="E38" s="99" t="s">
        <v>307</v>
      </c>
      <c r="F38" s="576"/>
      <c r="G38" s="583"/>
      <c r="H38" s="583"/>
      <c r="I38" s="583"/>
      <c r="J38" s="576"/>
      <c r="K38" s="100" t="s">
        <v>607</v>
      </c>
      <c r="L38" s="100" t="s">
        <v>465</v>
      </c>
      <c r="M38" s="576"/>
      <c r="N38" s="576"/>
      <c r="O38" s="577"/>
      <c r="P38" s="594"/>
      <c r="R38" s="102" t="s">
        <v>439</v>
      </c>
    </row>
    <row r="39" spans="1:38" x14ac:dyDescent="0.5">
      <c r="A39" s="102">
        <v>1</v>
      </c>
      <c r="B39" s="62"/>
      <c r="C39" s="62"/>
      <c r="D39" s="93"/>
      <c r="E39" s="93"/>
      <c r="F39" s="62"/>
      <c r="G39" s="93"/>
      <c r="H39" s="93"/>
      <c r="I39" s="62"/>
      <c r="J39" s="62"/>
      <c r="K39" s="73"/>
      <c r="L39" s="62"/>
      <c r="M39" s="62"/>
      <c r="N39" s="62"/>
      <c r="O39" s="69"/>
      <c r="P39" s="62"/>
      <c r="R39" s="102">
        <f>IF(I39=0, 0, IF(I39="ตรี", 1, 2))</f>
        <v>0</v>
      </c>
    </row>
    <row r="40" spans="1:38" x14ac:dyDescent="0.5">
      <c r="A40" s="102">
        <v>2</v>
      </c>
      <c r="B40" s="62"/>
      <c r="C40" s="62"/>
      <c r="D40" s="93"/>
      <c r="E40" s="93"/>
      <c r="F40" s="62"/>
      <c r="G40" s="93"/>
      <c r="H40" s="93"/>
      <c r="I40" s="62"/>
      <c r="J40" s="62"/>
      <c r="K40" s="73"/>
      <c r="L40" s="62"/>
      <c r="M40" s="62"/>
      <c r="N40" s="62"/>
      <c r="O40" s="69"/>
      <c r="P40" s="62"/>
      <c r="R40" s="102">
        <f t="shared" ref="R40:R48" si="43">IF(I40=0, 0, IF(I40="ตรี", 1, 2))</f>
        <v>0</v>
      </c>
    </row>
    <row r="41" spans="1:38" x14ac:dyDescent="0.5">
      <c r="A41" s="102">
        <v>3</v>
      </c>
      <c r="B41" s="62"/>
      <c r="C41" s="62"/>
      <c r="D41" s="93"/>
      <c r="E41" s="93"/>
      <c r="F41" s="62"/>
      <c r="G41" s="93"/>
      <c r="H41" s="93"/>
      <c r="I41" s="62"/>
      <c r="J41" s="62"/>
      <c r="K41" s="73"/>
      <c r="L41" s="62"/>
      <c r="M41" s="62"/>
      <c r="N41" s="62"/>
      <c r="O41" s="69"/>
      <c r="P41" s="62"/>
      <c r="R41" s="102">
        <f t="shared" si="43"/>
        <v>0</v>
      </c>
    </row>
    <row r="42" spans="1:38" x14ac:dyDescent="0.5">
      <c r="A42" s="102">
        <v>4</v>
      </c>
      <c r="B42" s="62"/>
      <c r="C42" s="62"/>
      <c r="D42" s="93"/>
      <c r="E42" s="93"/>
      <c r="F42" s="62"/>
      <c r="G42" s="93"/>
      <c r="H42" s="93"/>
      <c r="I42" s="62"/>
      <c r="J42" s="62"/>
      <c r="K42" s="73"/>
      <c r="L42" s="62"/>
      <c r="M42" s="62"/>
      <c r="N42" s="62"/>
      <c r="O42" s="69"/>
      <c r="P42" s="62"/>
      <c r="R42" s="102">
        <f t="shared" si="43"/>
        <v>0</v>
      </c>
    </row>
    <row r="43" spans="1:38" x14ac:dyDescent="0.5">
      <c r="A43" s="102">
        <v>5</v>
      </c>
      <c r="B43" s="62"/>
      <c r="C43" s="62"/>
      <c r="D43" s="93"/>
      <c r="E43" s="93"/>
      <c r="F43" s="62"/>
      <c r="G43" s="93"/>
      <c r="H43" s="93"/>
      <c r="I43" s="62"/>
      <c r="J43" s="62"/>
      <c r="K43" s="73"/>
      <c r="L43" s="62"/>
      <c r="M43" s="62"/>
      <c r="N43" s="62"/>
      <c r="O43" s="69"/>
      <c r="P43" s="62"/>
      <c r="R43" s="102">
        <f t="shared" si="43"/>
        <v>0</v>
      </c>
    </row>
    <row r="44" spans="1:38" x14ac:dyDescent="0.5">
      <c r="A44" s="102">
        <v>6</v>
      </c>
      <c r="B44" s="62"/>
      <c r="C44" s="62"/>
      <c r="D44" s="93"/>
      <c r="E44" s="93"/>
      <c r="F44" s="62"/>
      <c r="G44" s="93"/>
      <c r="H44" s="93"/>
      <c r="I44" s="62"/>
      <c r="J44" s="62"/>
      <c r="K44" s="73"/>
      <c r="L44" s="62"/>
      <c r="M44" s="62"/>
      <c r="N44" s="62"/>
      <c r="O44" s="69"/>
      <c r="P44" s="62"/>
      <c r="R44" s="102">
        <f t="shared" si="43"/>
        <v>0</v>
      </c>
    </row>
    <row r="45" spans="1:38" x14ac:dyDescent="0.5">
      <c r="A45" s="102">
        <v>7</v>
      </c>
      <c r="B45" s="62"/>
      <c r="C45" s="62"/>
      <c r="D45" s="93"/>
      <c r="E45" s="93"/>
      <c r="F45" s="62"/>
      <c r="G45" s="93"/>
      <c r="H45" s="93"/>
      <c r="I45" s="62"/>
      <c r="J45" s="62"/>
      <c r="K45" s="73"/>
      <c r="L45" s="62"/>
      <c r="M45" s="62"/>
      <c r="N45" s="62"/>
      <c r="O45" s="69"/>
      <c r="P45" s="62"/>
      <c r="R45" s="102">
        <f t="shared" si="43"/>
        <v>0</v>
      </c>
    </row>
    <row r="46" spans="1:38" x14ac:dyDescent="0.5">
      <c r="A46" s="102">
        <v>8</v>
      </c>
      <c r="B46" s="62"/>
      <c r="C46" s="62"/>
      <c r="D46" s="93"/>
      <c r="E46" s="93"/>
      <c r="F46" s="62"/>
      <c r="G46" s="93"/>
      <c r="H46" s="93"/>
      <c r="I46" s="62"/>
      <c r="J46" s="62"/>
      <c r="K46" s="73"/>
      <c r="L46" s="62"/>
      <c r="M46" s="62"/>
      <c r="N46" s="62"/>
      <c r="O46" s="69"/>
      <c r="P46" s="62"/>
      <c r="R46" s="102">
        <f t="shared" si="43"/>
        <v>0</v>
      </c>
    </row>
    <row r="47" spans="1:38" x14ac:dyDescent="0.5">
      <c r="A47" s="102">
        <v>9</v>
      </c>
      <c r="B47" s="62"/>
      <c r="C47" s="62"/>
      <c r="D47" s="93"/>
      <c r="E47" s="93"/>
      <c r="F47" s="62"/>
      <c r="G47" s="93"/>
      <c r="H47" s="93"/>
      <c r="I47" s="62"/>
      <c r="J47" s="62"/>
      <c r="K47" s="73"/>
      <c r="L47" s="62"/>
      <c r="M47" s="62"/>
      <c r="N47" s="62"/>
      <c r="O47" s="69"/>
      <c r="P47" s="62"/>
      <c r="R47" s="102">
        <f t="shared" si="43"/>
        <v>0</v>
      </c>
    </row>
    <row r="48" spans="1:38" x14ac:dyDescent="0.5">
      <c r="A48" s="102">
        <v>10</v>
      </c>
      <c r="B48" s="62"/>
      <c r="C48" s="62"/>
      <c r="D48" s="93"/>
      <c r="E48" s="93"/>
      <c r="F48" s="62"/>
      <c r="G48" s="93"/>
      <c r="H48" s="93"/>
      <c r="I48" s="62"/>
      <c r="J48" s="62"/>
      <c r="K48" s="73"/>
      <c r="L48" s="62"/>
      <c r="M48" s="62"/>
      <c r="N48" s="62"/>
      <c r="O48" s="69"/>
      <c r="P48" s="62"/>
      <c r="R48" s="102">
        <f t="shared" si="43"/>
        <v>0</v>
      </c>
    </row>
    <row r="49" spans="1:16" x14ac:dyDescent="0.5">
      <c r="A49" s="70"/>
      <c r="B49" s="17"/>
      <c r="C49" s="17"/>
      <c r="D49" s="17"/>
      <c r="E49" s="17"/>
      <c r="F49" s="587" t="s">
        <v>460</v>
      </c>
      <c r="G49" s="588"/>
      <c r="H49" s="589"/>
      <c r="I49" s="71">
        <v>0</v>
      </c>
      <c r="J49" s="587" t="s">
        <v>461</v>
      </c>
      <c r="K49" s="588"/>
      <c r="L49" s="588"/>
      <c r="M49" s="588"/>
      <c r="N49" s="71">
        <v>0</v>
      </c>
      <c r="O49" s="76" t="s">
        <v>1</v>
      </c>
      <c r="P49" s="71">
        <v>0</v>
      </c>
    </row>
    <row r="50" spans="1:16" x14ac:dyDescent="0.5">
      <c r="A50" s="70"/>
      <c r="B50" s="17"/>
      <c r="C50" s="17"/>
      <c r="D50" s="17"/>
      <c r="E50" s="17"/>
      <c r="F50" s="78"/>
      <c r="G50" s="78"/>
      <c r="H50" s="78"/>
      <c r="I50" s="79"/>
      <c r="J50" s="78"/>
      <c r="K50" s="78"/>
      <c r="L50" s="78"/>
      <c r="M50" s="78"/>
      <c r="N50" s="79"/>
      <c r="O50" s="78"/>
      <c r="P50" s="79"/>
    </row>
    <row r="51" spans="1:16" x14ac:dyDescent="0.5">
      <c r="A51" s="94" t="s">
        <v>429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x14ac:dyDescent="0.5">
      <c r="A52" s="582" t="s">
        <v>430</v>
      </c>
      <c r="B52" s="591" t="s">
        <v>443</v>
      </c>
      <c r="C52" s="592"/>
      <c r="D52" s="592"/>
      <c r="E52" s="592"/>
      <c r="F52" s="592"/>
      <c r="G52" s="593"/>
      <c r="H52" s="591" t="s">
        <v>306</v>
      </c>
      <c r="I52" s="592"/>
      <c r="J52" s="592"/>
      <c r="K52" s="592"/>
      <c r="L52" s="592"/>
      <c r="M52" s="592"/>
      <c r="N52" s="593"/>
      <c r="O52" s="98" t="s">
        <v>447</v>
      </c>
      <c r="P52" s="594" t="s">
        <v>1</v>
      </c>
    </row>
    <row r="53" spans="1:16" ht="21.75" customHeight="1" x14ac:dyDescent="0.5">
      <c r="A53" s="590"/>
      <c r="B53" s="582" t="s">
        <v>444</v>
      </c>
      <c r="C53" s="575" t="s">
        <v>445</v>
      </c>
      <c r="D53" s="591" t="s">
        <v>143</v>
      </c>
      <c r="E53" s="593"/>
      <c r="F53" s="575" t="s">
        <v>450</v>
      </c>
      <c r="G53" s="582" t="s">
        <v>22</v>
      </c>
      <c r="H53" s="582" t="s">
        <v>446</v>
      </c>
      <c r="I53" s="582" t="s">
        <v>439</v>
      </c>
      <c r="J53" s="575" t="s">
        <v>448</v>
      </c>
      <c r="K53" s="584" t="s">
        <v>472</v>
      </c>
      <c r="L53" s="585"/>
      <c r="M53" s="575" t="s">
        <v>464</v>
      </c>
      <c r="N53" s="575" t="s">
        <v>449</v>
      </c>
      <c r="O53" s="577" t="s">
        <v>470</v>
      </c>
      <c r="P53" s="594"/>
    </row>
    <row r="54" spans="1:16" ht="43.5" x14ac:dyDescent="0.5">
      <c r="A54" s="583"/>
      <c r="B54" s="583"/>
      <c r="C54" s="576"/>
      <c r="D54" s="99" t="s">
        <v>306</v>
      </c>
      <c r="E54" s="99" t="s">
        <v>307</v>
      </c>
      <c r="F54" s="576"/>
      <c r="G54" s="583"/>
      <c r="H54" s="583"/>
      <c r="I54" s="583"/>
      <c r="J54" s="576"/>
      <c r="K54" s="100" t="s">
        <v>607</v>
      </c>
      <c r="L54" s="100" t="s">
        <v>465</v>
      </c>
      <c r="M54" s="576"/>
      <c r="N54" s="576"/>
      <c r="O54" s="577"/>
      <c r="P54" s="594"/>
    </row>
    <row r="55" spans="1:16" x14ac:dyDescent="0.5">
      <c r="A55" s="102">
        <v>1</v>
      </c>
      <c r="B55" s="62"/>
      <c r="C55" s="62"/>
      <c r="D55" s="93"/>
      <c r="E55" s="93"/>
      <c r="F55" s="62"/>
      <c r="G55" s="93"/>
      <c r="H55" s="93"/>
      <c r="I55" s="62"/>
      <c r="J55" s="62"/>
      <c r="K55" s="73"/>
      <c r="L55" s="62"/>
      <c r="M55" s="62"/>
      <c r="N55" s="62"/>
      <c r="O55" s="69"/>
      <c r="P55" s="62"/>
    </row>
    <row r="56" spans="1:16" x14ac:dyDescent="0.5">
      <c r="A56" s="102">
        <v>2</v>
      </c>
      <c r="B56" s="62"/>
      <c r="C56" s="62"/>
      <c r="D56" s="93"/>
      <c r="E56" s="93"/>
      <c r="F56" s="62"/>
      <c r="G56" s="93"/>
      <c r="H56" s="93"/>
      <c r="I56" s="62"/>
      <c r="J56" s="62"/>
      <c r="K56" s="73"/>
      <c r="L56" s="62"/>
      <c r="M56" s="62"/>
      <c r="N56" s="62"/>
      <c r="O56" s="69"/>
      <c r="P56" s="62"/>
    </row>
    <row r="57" spans="1:16" x14ac:dyDescent="0.5">
      <c r="A57" s="102">
        <v>3</v>
      </c>
      <c r="B57" s="62"/>
      <c r="C57" s="62"/>
      <c r="D57" s="93"/>
      <c r="E57" s="93"/>
      <c r="F57" s="62"/>
      <c r="G57" s="93"/>
      <c r="H57" s="93"/>
      <c r="I57" s="62"/>
      <c r="J57" s="62"/>
      <c r="K57" s="73"/>
      <c r="L57" s="62"/>
      <c r="M57" s="62"/>
      <c r="N57" s="62"/>
      <c r="O57" s="69"/>
      <c r="P57" s="62"/>
    </row>
    <row r="58" spans="1:16" x14ac:dyDescent="0.5">
      <c r="A58" s="102">
        <v>4</v>
      </c>
      <c r="B58" s="62"/>
      <c r="C58" s="62"/>
      <c r="D58" s="93"/>
      <c r="E58" s="93"/>
      <c r="F58" s="62"/>
      <c r="G58" s="93"/>
      <c r="H58" s="93"/>
      <c r="I58" s="62"/>
      <c r="J58" s="62"/>
      <c r="K58" s="73"/>
      <c r="L58" s="62"/>
      <c r="M58" s="62"/>
      <c r="N58" s="62"/>
      <c r="O58" s="69"/>
      <c r="P58" s="62"/>
    </row>
    <row r="59" spans="1:16" x14ac:dyDescent="0.5">
      <c r="A59" s="102">
        <v>5</v>
      </c>
      <c r="B59" s="62"/>
      <c r="C59" s="62"/>
      <c r="D59" s="93"/>
      <c r="E59" s="93"/>
      <c r="F59" s="62"/>
      <c r="G59" s="93"/>
      <c r="H59" s="93"/>
      <c r="I59" s="62"/>
      <c r="J59" s="62"/>
      <c r="K59" s="73"/>
      <c r="L59" s="62"/>
      <c r="M59" s="62"/>
      <c r="N59" s="62"/>
      <c r="O59" s="69"/>
      <c r="P59" s="62"/>
    </row>
    <row r="60" spans="1:16" x14ac:dyDescent="0.5">
      <c r="A60" s="102">
        <v>6</v>
      </c>
      <c r="B60" s="62"/>
      <c r="C60" s="62"/>
      <c r="D60" s="93"/>
      <c r="E60" s="93"/>
      <c r="F60" s="62"/>
      <c r="G60" s="93"/>
      <c r="H60" s="93"/>
      <c r="I60" s="62"/>
      <c r="J60" s="62"/>
      <c r="K60" s="73"/>
      <c r="L60" s="62"/>
      <c r="M60" s="62"/>
      <c r="N60" s="62"/>
      <c r="O60" s="69"/>
      <c r="P60" s="62"/>
    </row>
    <row r="61" spans="1:16" x14ac:dyDescent="0.5">
      <c r="A61" s="102">
        <v>7</v>
      </c>
      <c r="B61" s="62"/>
      <c r="C61" s="62"/>
      <c r="D61" s="93"/>
      <c r="E61" s="93"/>
      <c r="F61" s="62"/>
      <c r="G61" s="93"/>
      <c r="H61" s="93"/>
      <c r="I61" s="62"/>
      <c r="J61" s="62"/>
      <c r="K61" s="73"/>
      <c r="L61" s="62"/>
      <c r="M61" s="62"/>
      <c r="N61" s="62"/>
      <c r="O61" s="69"/>
      <c r="P61" s="62"/>
    </row>
    <row r="62" spans="1:16" x14ac:dyDescent="0.5">
      <c r="A62" s="102">
        <v>8</v>
      </c>
      <c r="B62" s="62"/>
      <c r="C62" s="62"/>
      <c r="D62" s="93"/>
      <c r="E62" s="93"/>
      <c r="F62" s="62"/>
      <c r="G62" s="93"/>
      <c r="H62" s="93"/>
      <c r="I62" s="62"/>
      <c r="J62" s="62"/>
      <c r="K62" s="73"/>
      <c r="L62" s="62"/>
      <c r="M62" s="62"/>
      <c r="N62" s="62"/>
      <c r="O62" s="69"/>
      <c r="P62" s="62"/>
    </row>
    <row r="63" spans="1:16" x14ac:dyDescent="0.5">
      <c r="A63" s="102">
        <v>9</v>
      </c>
      <c r="B63" s="62"/>
      <c r="C63" s="62"/>
      <c r="D63" s="93"/>
      <c r="E63" s="93"/>
      <c r="F63" s="62"/>
      <c r="G63" s="93"/>
      <c r="H63" s="93"/>
      <c r="I63" s="62"/>
      <c r="J63" s="62"/>
      <c r="K63" s="73"/>
      <c r="L63" s="62"/>
      <c r="M63" s="62"/>
      <c r="N63" s="62"/>
      <c r="O63" s="69"/>
      <c r="P63" s="62"/>
    </row>
    <row r="64" spans="1:16" x14ac:dyDescent="0.5">
      <c r="A64" s="102">
        <v>10</v>
      </c>
      <c r="B64" s="62"/>
      <c r="C64" s="62"/>
      <c r="D64" s="93"/>
      <c r="E64" s="93"/>
      <c r="F64" s="62"/>
      <c r="G64" s="93"/>
      <c r="H64" s="93"/>
      <c r="I64" s="62"/>
      <c r="J64" s="62"/>
      <c r="K64" s="73"/>
      <c r="L64" s="62"/>
      <c r="M64" s="62"/>
      <c r="N64" s="62"/>
      <c r="O64" s="69"/>
      <c r="P64" s="62"/>
    </row>
    <row r="65" spans="1:16" x14ac:dyDescent="0.5">
      <c r="F65" s="578" t="s">
        <v>460</v>
      </c>
      <c r="G65" s="578"/>
      <c r="H65" s="578"/>
      <c r="I65" s="72">
        <v>0</v>
      </c>
      <c r="J65" s="579" t="s">
        <v>461</v>
      </c>
      <c r="K65" s="580"/>
      <c r="L65" s="580"/>
      <c r="M65" s="581"/>
      <c r="N65" s="72">
        <v>0</v>
      </c>
      <c r="O65" s="101" t="s">
        <v>1</v>
      </c>
      <c r="P65" s="72">
        <v>0</v>
      </c>
    </row>
    <row r="66" spans="1:16" x14ac:dyDescent="0.5">
      <c r="E66" s="99" t="s">
        <v>608</v>
      </c>
      <c r="F66" s="578" t="s">
        <v>460</v>
      </c>
      <c r="G66" s="578"/>
      <c r="H66" s="578"/>
      <c r="I66" s="72">
        <f>I17+I33+I49+I65</f>
        <v>0</v>
      </c>
      <c r="J66" s="579" t="s">
        <v>461</v>
      </c>
      <c r="K66" s="580"/>
      <c r="L66" s="580"/>
      <c r="M66" s="581"/>
      <c r="N66" s="72">
        <f>N65+N49+N33+N17</f>
        <v>0</v>
      </c>
      <c r="O66" s="101" t="s">
        <v>1</v>
      </c>
      <c r="P66" s="72">
        <v>0</v>
      </c>
    </row>
    <row r="68" spans="1:16" x14ac:dyDescent="0.5">
      <c r="A68" s="1" t="s">
        <v>439</v>
      </c>
      <c r="B68" s="1" t="s">
        <v>451</v>
      </c>
      <c r="C68" s="1" t="s">
        <v>454</v>
      </c>
      <c r="D68" s="1" t="s">
        <v>456</v>
      </c>
      <c r="E68" s="1" t="s">
        <v>459</v>
      </c>
      <c r="F68" s="1" t="s">
        <v>291</v>
      </c>
      <c r="G68" s="1" t="s">
        <v>473</v>
      </c>
    </row>
    <row r="69" spans="1:16" x14ac:dyDescent="0.5">
      <c r="A69" s="2" t="s">
        <v>440</v>
      </c>
      <c r="B69" s="2" t="s">
        <v>453</v>
      </c>
      <c r="C69" s="2" t="s">
        <v>462</v>
      </c>
      <c r="D69" s="2" t="s">
        <v>457</v>
      </c>
      <c r="E69" s="2" t="s">
        <v>466</v>
      </c>
      <c r="F69" s="2" t="s">
        <v>463</v>
      </c>
      <c r="G69" s="2" t="s">
        <v>474</v>
      </c>
    </row>
    <row r="70" spans="1:16" x14ac:dyDescent="0.5">
      <c r="A70" s="2" t="s">
        <v>441</v>
      </c>
      <c r="B70" s="2" t="s">
        <v>452</v>
      </c>
      <c r="C70" s="2" t="s">
        <v>455</v>
      </c>
      <c r="D70" s="2" t="s">
        <v>458</v>
      </c>
      <c r="E70" s="2" t="s">
        <v>467</v>
      </c>
      <c r="F70" s="2" t="s">
        <v>471</v>
      </c>
      <c r="G70" s="2" t="s">
        <v>475</v>
      </c>
    </row>
    <row r="71" spans="1:16" x14ac:dyDescent="0.5">
      <c r="A71" s="2" t="s">
        <v>442</v>
      </c>
    </row>
  </sheetData>
  <mergeCells count="85">
    <mergeCell ref="P4:P6"/>
    <mergeCell ref="B5:B6"/>
    <mergeCell ref="C5:C6"/>
    <mergeCell ref="D5:E5"/>
    <mergeCell ref="F5:F6"/>
    <mergeCell ref="G5:G6"/>
    <mergeCell ref="H5:H6"/>
    <mergeCell ref="N5:N6"/>
    <mergeCell ref="O5:O6"/>
    <mergeCell ref="A4:A6"/>
    <mergeCell ref="B4:G4"/>
    <mergeCell ref="H4:N4"/>
    <mergeCell ref="F17:H17"/>
    <mergeCell ref="J17:M17"/>
    <mergeCell ref="I5:I6"/>
    <mergeCell ref="J5:J6"/>
    <mergeCell ref="K5:L5"/>
    <mergeCell ref="M5:M6"/>
    <mergeCell ref="V5:Z5"/>
    <mergeCell ref="AA5:AC5"/>
    <mergeCell ref="AD5:AF5"/>
    <mergeCell ref="AG5:AH5"/>
    <mergeCell ref="AI5:AI6"/>
    <mergeCell ref="P20:P22"/>
    <mergeCell ref="B21:B22"/>
    <mergeCell ref="C21:C22"/>
    <mergeCell ref="D21:E21"/>
    <mergeCell ref="F21:F22"/>
    <mergeCell ref="G21:G22"/>
    <mergeCell ref="H21:H22"/>
    <mergeCell ref="N21:N22"/>
    <mergeCell ref="O21:O22"/>
    <mergeCell ref="A20:A22"/>
    <mergeCell ref="B20:G20"/>
    <mergeCell ref="H20:N20"/>
    <mergeCell ref="F33:H33"/>
    <mergeCell ref="J33:M33"/>
    <mergeCell ref="I21:I22"/>
    <mergeCell ref="J21:J22"/>
    <mergeCell ref="K21:L21"/>
    <mergeCell ref="M21:M22"/>
    <mergeCell ref="V21:Z21"/>
    <mergeCell ref="AA21:AC21"/>
    <mergeCell ref="AD21:AF21"/>
    <mergeCell ref="AG21:AH21"/>
    <mergeCell ref="AI21:AI22"/>
    <mergeCell ref="A36:A38"/>
    <mergeCell ref="B36:G36"/>
    <mergeCell ref="H36:N36"/>
    <mergeCell ref="P36:P38"/>
    <mergeCell ref="B37:B38"/>
    <mergeCell ref="C37:C38"/>
    <mergeCell ref="D37:E37"/>
    <mergeCell ref="F37:F38"/>
    <mergeCell ref="G37:G38"/>
    <mergeCell ref="H37:H38"/>
    <mergeCell ref="S37:U37"/>
    <mergeCell ref="F49:H49"/>
    <mergeCell ref="J49:M49"/>
    <mergeCell ref="A52:A54"/>
    <mergeCell ref="B52:G52"/>
    <mergeCell ref="H52:N52"/>
    <mergeCell ref="P52:P54"/>
    <mergeCell ref="B53:B54"/>
    <mergeCell ref="C53:C54"/>
    <mergeCell ref="D53:E53"/>
    <mergeCell ref="I37:I38"/>
    <mergeCell ref="J37:J38"/>
    <mergeCell ref="K37:L37"/>
    <mergeCell ref="M37:M38"/>
    <mergeCell ref="N37:N38"/>
    <mergeCell ref="O37:O38"/>
    <mergeCell ref="N53:N54"/>
    <mergeCell ref="O53:O54"/>
    <mergeCell ref="F65:H65"/>
    <mergeCell ref="J65:M65"/>
    <mergeCell ref="F66:H66"/>
    <mergeCell ref="J66:M66"/>
    <mergeCell ref="F53:F54"/>
    <mergeCell ref="G53:G54"/>
    <mergeCell ref="H53:H54"/>
    <mergeCell ref="I53:I54"/>
    <mergeCell ref="J53:J54"/>
    <mergeCell ref="K53:L53"/>
    <mergeCell ref="M53:M54"/>
  </mergeCells>
  <dataValidations count="9">
    <dataValidation type="list" allowBlank="1" showInputMessage="1" showErrorMessage="1" sqref="J7:J16 J39:J48 J23:J32 J55:J64">
      <formula1>สอน1.1</formula1>
    </dataValidation>
    <dataValidation type="list" allowBlank="1" showInputMessage="1" showErrorMessage="1" sqref="I7:I16 I39:I48 I23:I32 I55:I64">
      <formula1>ระดับนิสิต1.1</formula1>
    </dataValidation>
    <dataValidation type="list" allowBlank="1" showInputMessage="1" showErrorMessage="1" sqref="K55:K64 K7:K16 K23:K32 K39:K48">
      <formula1>นอกเขต1.1</formula1>
    </dataValidation>
    <dataValidation type="list" allowBlank="1" showInputMessage="1" showErrorMessage="1" sqref="N7:N16 N39:N48 N23:N32 N55:N64">
      <formula1>ภาษา1.1</formula1>
    </dataValidation>
    <dataValidation type="list" allowBlank="1" showInputMessage="1" showErrorMessage="1" sqref="O39:O48 O55:O64">
      <formula1>อาจารย์1.1</formula1>
    </dataValidation>
    <dataValidation type="list" allowBlank="1" showInputMessage="1" showErrorMessage="1" sqref="M7:M16 M23:M32 M39:M48 M55:M64">
      <formula1>ในนอก1.1</formula1>
    </dataValidation>
    <dataValidation type="whole" operator="lessThan" allowBlank="1" showInputMessage="1" showErrorMessage="1" sqref="Y7:Y16 Y23:Y32">
      <formula1>6</formula1>
    </dataValidation>
    <dataValidation type="custom" allowBlank="1" showInputMessage="1" showErrorMessage="1" error="กรุณากรอกจำนวนชั่วโมงเฉพาะในคอลัมน์ &quot;ปฏิบัติ&quot;" sqref="D39">
      <formula1>ISTEXT(D39:D48)</formula1>
    </dataValidation>
    <dataValidation type="custom" allowBlank="1" showInputMessage="1" showErrorMessage="1" sqref="D40:D48">
      <formula1>ISTEXT(D40:D65)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4" max="16383" man="1"/>
    <brk id="50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60"/>
  <sheetViews>
    <sheetView view="pageBreakPreview" topLeftCell="A27" zoomScale="110" zoomScaleNormal="85" zoomScaleSheetLayoutView="110" zoomScalePageLayoutView="55" workbookViewId="0">
      <selection activeCell="L34" sqref="L34"/>
    </sheetView>
  </sheetViews>
  <sheetFormatPr defaultColWidth="9" defaultRowHeight="21.75" x14ac:dyDescent="0.5"/>
  <cols>
    <col min="1" max="1" width="4.625" style="50" customWidth="1"/>
    <col min="2" max="2" width="10.625" style="50" customWidth="1"/>
    <col min="3" max="9" width="9" style="50"/>
    <col min="10" max="10" width="13.75" style="50" customWidth="1"/>
    <col min="11" max="11" width="8.375" style="50" customWidth="1"/>
    <col min="12" max="12" width="7.125" style="50" customWidth="1"/>
    <col min="13" max="13" width="10.125" style="50" customWidth="1"/>
    <col min="14" max="15" width="9" style="50"/>
    <col min="16" max="16" width="9" style="50" customWidth="1"/>
    <col min="17" max="17" width="9" style="50"/>
    <col min="18" max="31" width="9" style="50" hidden="1" customWidth="1"/>
    <col min="32" max="32" width="12.375" style="50" hidden="1" customWidth="1"/>
    <col min="33" max="33" width="13.375" style="50" hidden="1" customWidth="1"/>
    <col min="34" max="34" width="14.75" style="50" hidden="1" customWidth="1"/>
    <col min="35" max="35" width="11.125" style="50" hidden="1" customWidth="1"/>
    <col min="36" max="36" width="11.125" style="446" hidden="1" customWidth="1"/>
    <col min="37" max="37" width="9" style="50" hidden="1" customWidth="1"/>
    <col min="38" max="40" width="9" style="195" hidden="1" customWidth="1"/>
    <col min="41" max="43" width="9" style="50" hidden="1" customWidth="1"/>
    <col min="44" max="46" width="9" style="50" customWidth="1"/>
    <col min="47" max="16384" width="9" style="50"/>
  </cols>
  <sheetData>
    <row r="1" spans="1:45" x14ac:dyDescent="0.5">
      <c r="A1" s="200" t="s">
        <v>677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</row>
    <row r="2" spans="1:45" ht="11.25" customHeight="1" x14ac:dyDescent="0.5">
      <c r="A2" s="20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5" x14ac:dyDescent="0.5">
      <c r="A3" s="201" t="s">
        <v>631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5" x14ac:dyDescent="0.5">
      <c r="A4" s="617" t="s">
        <v>430</v>
      </c>
      <c r="B4" s="617" t="s">
        <v>723</v>
      </c>
      <c r="C4" s="617"/>
      <c r="D4" s="617"/>
      <c r="E4" s="617"/>
      <c r="F4" s="617"/>
      <c r="G4" s="617"/>
      <c r="H4" s="617" t="s">
        <v>306</v>
      </c>
      <c r="I4" s="617"/>
      <c r="J4" s="617"/>
      <c r="K4" s="617"/>
      <c r="L4" s="617"/>
      <c r="M4" s="617"/>
      <c r="N4" s="617"/>
      <c r="O4" s="617"/>
      <c r="P4" s="203"/>
      <c r="Q4" s="617" t="s">
        <v>1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38"/>
      <c r="AR4" s="138"/>
      <c r="AS4" s="138"/>
    </row>
    <row r="5" spans="1:45" ht="28.5" customHeight="1" x14ac:dyDescent="0.5">
      <c r="A5" s="617"/>
      <c r="B5" s="617" t="s">
        <v>444</v>
      </c>
      <c r="C5" s="621" t="s">
        <v>445</v>
      </c>
      <c r="D5" s="617" t="s">
        <v>143</v>
      </c>
      <c r="E5" s="617"/>
      <c r="F5" s="621" t="s">
        <v>450</v>
      </c>
      <c r="G5" s="617" t="s">
        <v>22</v>
      </c>
      <c r="H5" s="617" t="s">
        <v>446</v>
      </c>
      <c r="I5" s="617" t="s">
        <v>439</v>
      </c>
      <c r="J5" s="621" t="s">
        <v>448</v>
      </c>
      <c r="K5" s="622" t="s">
        <v>639</v>
      </c>
      <c r="L5" s="621" t="s">
        <v>472</v>
      </c>
      <c r="M5" s="621"/>
      <c r="N5" s="622" t="s">
        <v>464</v>
      </c>
      <c r="O5" s="621" t="s">
        <v>449</v>
      </c>
      <c r="P5" s="624" t="s">
        <v>470</v>
      </c>
      <c r="Q5" s="617"/>
      <c r="R5" s="161"/>
      <c r="S5" s="161"/>
      <c r="T5" s="161"/>
      <c r="U5" s="161"/>
      <c r="V5" s="161"/>
      <c r="W5" s="625" t="s">
        <v>440</v>
      </c>
      <c r="X5" s="625"/>
      <c r="Y5" s="625"/>
      <c r="Z5" s="625"/>
      <c r="AA5" s="625"/>
      <c r="AB5" s="626" t="s">
        <v>547</v>
      </c>
      <c r="AC5" s="626"/>
      <c r="AD5" s="626"/>
      <c r="AE5" s="626"/>
      <c r="AF5" s="627" t="s">
        <v>548</v>
      </c>
      <c r="AG5" s="627"/>
      <c r="AH5" s="627"/>
      <c r="AI5" s="628" t="s">
        <v>549</v>
      </c>
      <c r="AJ5" s="629"/>
      <c r="AK5" s="630"/>
      <c r="AL5" s="162" t="s">
        <v>548</v>
      </c>
      <c r="AM5" s="603" t="s">
        <v>458</v>
      </c>
      <c r="AN5" s="322"/>
      <c r="AO5" s="603" t="s">
        <v>550</v>
      </c>
      <c r="AQ5" s="138"/>
      <c r="AR5" s="138"/>
      <c r="AS5" s="138"/>
    </row>
    <row r="6" spans="1:45" ht="43.5" x14ac:dyDescent="0.5">
      <c r="A6" s="617"/>
      <c r="B6" s="617"/>
      <c r="C6" s="621"/>
      <c r="D6" s="204" t="s">
        <v>306</v>
      </c>
      <c r="E6" s="204" t="s">
        <v>307</v>
      </c>
      <c r="F6" s="617"/>
      <c r="G6" s="617"/>
      <c r="H6" s="617"/>
      <c r="I6" s="617"/>
      <c r="J6" s="617"/>
      <c r="K6" s="623"/>
      <c r="L6" s="205" t="s">
        <v>607</v>
      </c>
      <c r="M6" s="205" t="s">
        <v>465</v>
      </c>
      <c r="N6" s="623"/>
      <c r="O6" s="621"/>
      <c r="P6" s="624"/>
      <c r="Q6" s="617"/>
      <c r="R6" s="163"/>
      <c r="S6" s="162" t="s">
        <v>551</v>
      </c>
      <c r="T6" s="162" t="s">
        <v>552</v>
      </c>
      <c r="U6" s="162" t="s">
        <v>553</v>
      </c>
      <c r="V6" s="162" t="s">
        <v>439</v>
      </c>
      <c r="W6" s="156" t="s">
        <v>554</v>
      </c>
      <c r="X6" s="156" t="s">
        <v>555</v>
      </c>
      <c r="Y6" s="156" t="s">
        <v>556</v>
      </c>
      <c r="Z6" s="162">
        <v>50</v>
      </c>
      <c r="AA6" s="162" t="s">
        <v>557</v>
      </c>
      <c r="AB6" s="156" t="s">
        <v>554</v>
      </c>
      <c r="AC6" s="156" t="s">
        <v>558</v>
      </c>
      <c r="AD6" s="156"/>
      <c r="AE6" s="162" t="s">
        <v>557</v>
      </c>
      <c r="AF6" s="156" t="s">
        <v>559</v>
      </c>
      <c r="AG6" s="156" t="s">
        <v>560</v>
      </c>
      <c r="AH6" s="156" t="s">
        <v>561</v>
      </c>
      <c r="AI6" s="156" t="s">
        <v>562</v>
      </c>
      <c r="AJ6" s="428"/>
      <c r="AK6" s="156" t="s">
        <v>475</v>
      </c>
      <c r="AL6" s="164" t="s">
        <v>640</v>
      </c>
      <c r="AM6" s="604"/>
      <c r="AN6" s="323"/>
      <c r="AO6" s="604"/>
      <c r="AQ6" s="89" t="s">
        <v>440</v>
      </c>
      <c r="AR6" s="89" t="s">
        <v>547</v>
      </c>
    </row>
    <row r="7" spans="1:45" x14ac:dyDescent="0.5">
      <c r="A7" s="162">
        <v>1</v>
      </c>
      <c r="B7" s="363"/>
      <c r="C7" s="89"/>
      <c r="D7" s="139"/>
      <c r="E7" s="313"/>
      <c r="F7" s="89"/>
      <c r="G7" s="308"/>
      <c r="H7" s="139"/>
      <c r="I7" s="89"/>
      <c r="J7" s="89"/>
      <c r="K7" s="89"/>
      <c r="L7" s="89"/>
      <c r="M7" s="89"/>
      <c r="N7" s="89"/>
      <c r="O7" s="89"/>
      <c r="P7" s="154" t="s">
        <v>463</v>
      </c>
      <c r="Q7" s="155">
        <f t="shared" ref="Q7:Q21" si="0">AO7</f>
        <v>0</v>
      </c>
      <c r="R7" s="163"/>
      <c r="S7" s="162">
        <f>IF(L7=0,0, IF(L7="ปสม.", 0*M7, (3*M7)/15))</f>
        <v>0</v>
      </c>
      <c r="T7" s="162">
        <f>D7+E7</f>
        <v>0</v>
      </c>
      <c r="U7" s="162">
        <f>IF(C7=0,0, IF(N7="นอกเวลา", 1*C7))</f>
        <v>0</v>
      </c>
      <c r="V7" s="162">
        <f>IF(I7=0, 0, IF(I7="ตรี", 1, 2))</f>
        <v>0</v>
      </c>
      <c r="W7" s="165">
        <f>IF(H7=0,0, IF(AND(H7&lt;20, J7="สอนครั้งแรก"), 2, IF(AND(H7&lt;20, J7="สอนซ้ำ"),1, 0)))</f>
        <v>0</v>
      </c>
      <c r="X7" s="162">
        <f t="shared" ref="X7" si="1">IF(H7=0,0, IF(AND(H7&gt;=20, H7&lt;=50), 1, 0))</f>
        <v>0</v>
      </c>
      <c r="Y7" s="165">
        <f>IF(H7=0, 0, IF(AND(X7=1, J7="สอนครั้งแรก"), 3, IF(AND(X7=1, J7="สอนซ้ำ"), 2, 0)))</f>
        <v>0</v>
      </c>
      <c r="Z7" s="162">
        <f t="shared" ref="Z7" si="2">IF(H7=0,0, IF(AND(H7&gt;50, J7="สอนครั้งแรก"), (3+(H7-50)/50), (2+(H7-50)/50)))</f>
        <v>0</v>
      </c>
      <c r="AA7" s="165">
        <f>IF(Z7&gt;6, 6, Z7)</f>
        <v>0</v>
      </c>
      <c r="AB7" s="166">
        <f>IF(H7=0,0, IF(AND(H7&lt;=20, J7="สอนครั้งแรก"), 4, IF(AND(H7&lt;=20, J7="สอนซ้ำ"), 3, 0)))</f>
        <v>0</v>
      </c>
      <c r="AC7" s="166">
        <f>IF(H7=0,0, IF(AND(H7&gt;20, J7="สอนครั้งแรก"), (4+(H7-20)/20), IF(AND(H7&gt;20, J7="สอนซ้ำ"), (3+(H7-20)/20), 0)))</f>
        <v>0</v>
      </c>
      <c r="AD7" s="166"/>
      <c r="AE7" s="166">
        <f>IF(AC7&gt;6, 6, AC7)</f>
        <v>0</v>
      </c>
      <c r="AF7" s="167">
        <f>IF(H7=0, 0, IF(AND(H7&lt;20,V7=1), W7, IF(AND(H7&gt;50, V7=1), AA7, Y7)))</f>
        <v>0</v>
      </c>
      <c r="AG7" s="167">
        <f>IF(H7=0, 0, IF(AND(H7&lt;=20,V7=2), AB7, IF(AND(H7&gt;20, V7=2), AE7, 0)))</f>
        <v>0</v>
      </c>
      <c r="AH7" s="167">
        <f>IF(V7=1, (T7*AF7*G7), IF(V7=2, (T7*AG7*G7), 0))</f>
        <v>0</v>
      </c>
      <c r="AI7" s="167">
        <f>AH7+S7</f>
        <v>0</v>
      </c>
      <c r="AJ7" s="167"/>
      <c r="AK7" s="167">
        <f t="shared" ref="AK7" si="3">AI7+U7</f>
        <v>0</v>
      </c>
      <c r="AL7" s="167">
        <f>IF(J7="สอนซ้ำ", AK7*K7,AK7)</f>
        <v>0</v>
      </c>
      <c r="AM7" s="167">
        <f>IF(O7=0,0, IF(O7="EN", AL7*1.5, AL7))</f>
        <v>0</v>
      </c>
      <c r="AN7" s="167"/>
      <c r="AO7" s="167">
        <f>AM7</f>
        <v>0</v>
      </c>
      <c r="AQ7" s="125">
        <f>IF(V7=0,0, IF(V7=1, AO7, 0))</f>
        <v>0</v>
      </c>
      <c r="AR7" s="125">
        <f>IF(V7=0,0, IF(V7=2, AO7, 0))</f>
        <v>0</v>
      </c>
    </row>
    <row r="8" spans="1:45" x14ac:dyDescent="0.5">
      <c r="A8" s="162">
        <v>2</v>
      </c>
      <c r="B8" s="363"/>
      <c r="C8" s="363"/>
      <c r="D8" s="139"/>
      <c r="E8" s="313"/>
      <c r="F8" s="363"/>
      <c r="G8" s="308"/>
      <c r="H8" s="139"/>
      <c r="I8" s="363"/>
      <c r="J8" s="363"/>
      <c r="K8" s="363"/>
      <c r="L8" s="363"/>
      <c r="M8" s="363"/>
      <c r="N8" s="363"/>
      <c r="O8" s="363"/>
      <c r="P8" s="154" t="s">
        <v>463</v>
      </c>
      <c r="Q8" s="155">
        <f t="shared" si="0"/>
        <v>0</v>
      </c>
      <c r="R8" s="163"/>
      <c r="S8" s="414">
        <f t="shared" ref="S8:S21" si="4">IF(L8=0,0, IF(L8="ปสม.", 0*M8, (3*M8)/15))</f>
        <v>0</v>
      </c>
      <c r="T8" s="319">
        <f t="shared" ref="T8:T21" si="5">D8+E8</f>
        <v>0</v>
      </c>
      <c r="U8" s="319">
        <f t="shared" ref="U8:U21" si="6">IF(C8=0,0, IF(N8="นอกเวลา", 1*C8))</f>
        <v>0</v>
      </c>
      <c r="V8" s="319">
        <f t="shared" ref="V8:V21" si="7">IF(I8=0, 0, IF(I8="ตรี", 1, 2))</f>
        <v>0</v>
      </c>
      <c r="W8" s="165">
        <f t="shared" ref="W8:W21" si="8">IF(H8=0,0, IF(AND(H8&lt;20, J8="สอนครั้งแรก"), 2, IF(AND(H8&lt;20, J8="สอนซ้ำ"),1, 0)))</f>
        <v>0</v>
      </c>
      <c r="X8" s="319">
        <f t="shared" ref="X8:X21" si="9">IF(H8=0,0, IF(AND(H8&gt;=20, H8&lt;=50), 1, 0))</f>
        <v>0</v>
      </c>
      <c r="Y8" s="165">
        <f t="shared" ref="Y8:Y21" si="10">IF(H8=0, 0, IF(AND(X8=1, J8="สอนครั้งแรก"), 3, IF(AND(X8=1, J8="สอนซ้ำ"), 2, 0)))</f>
        <v>0</v>
      </c>
      <c r="Z8" s="319">
        <f t="shared" ref="Z8:Z21" si="11">IF(H8=0,0, IF(AND(H8&gt;50, J8="สอนครั้งแรก"), (3+(H8-50)/50), (2+(H8-50)/50)))</f>
        <v>0</v>
      </c>
      <c r="AA8" s="165">
        <f t="shared" ref="AA8:AA21" si="12">IF(Z8&gt;6, 6, Z8)</f>
        <v>0</v>
      </c>
      <c r="AB8" s="166">
        <f t="shared" ref="AB8:AB21" si="13">IF(H8=0,0, IF(AND(H8&lt;=20, J8="สอนครั้งแรก"), 4, IF(AND(H8&lt;=20, J8="สอนซ้ำ"), 3, 0)))</f>
        <v>0</v>
      </c>
      <c r="AC8" s="166">
        <f t="shared" ref="AC8:AC21" si="14">IF(H8=0,0, IF(AND(H8&gt;20, J8="สอนครั้งแรก"), (4+(H8-20)/20), IF(AND(H8&gt;20, J8="สอนซ้ำ"), (3+(H8-20)/20), 0)))</f>
        <v>0</v>
      </c>
      <c r="AD8" s="166"/>
      <c r="AE8" s="166">
        <f t="shared" ref="AE8:AE21" si="15">IF(AC8&gt;6, 6, AC8)</f>
        <v>0</v>
      </c>
      <c r="AF8" s="167">
        <f t="shared" ref="AF8:AF21" si="16">IF(H8=0, 0, IF(AND(H8&lt;20,V8=1), W8, IF(AND(H8&gt;50, V8=1), AA8, Y8)))</f>
        <v>0</v>
      </c>
      <c r="AG8" s="167">
        <f t="shared" ref="AG8:AG21" si="17">IF(H8=0, 0, IF(AND(H8&lt;=20,V8=2), AB8, IF(AND(H8&gt;20, V8=2), AE8, 0)))</f>
        <v>0</v>
      </c>
      <c r="AH8" s="167">
        <f t="shared" ref="AH8:AH21" si="18">IF(V8=1, (T8*AF8*G8), IF(V8=2, (T8*AG8*G8), 0))</f>
        <v>0</v>
      </c>
      <c r="AI8" s="167">
        <f t="shared" ref="AI8:AI21" si="19">AH8+S8</f>
        <v>0</v>
      </c>
      <c r="AJ8" s="167"/>
      <c r="AK8" s="167">
        <f t="shared" ref="AK8:AK21" si="20">AI8+U8</f>
        <v>0</v>
      </c>
      <c r="AL8" s="167">
        <f t="shared" ref="AL8:AL21" si="21">IF(J8="สอนซ้ำ", AK8*K8,AK8)</f>
        <v>0</v>
      </c>
      <c r="AM8" s="167">
        <f t="shared" ref="AM8:AM21" si="22">IF(O8=0,0, IF(O8="EN", AL8*1.5, AL8))</f>
        <v>0</v>
      </c>
      <c r="AN8" s="167"/>
      <c r="AO8" s="167">
        <f t="shared" ref="AO8:AO21" si="23">AM8</f>
        <v>0</v>
      </c>
      <c r="AP8" s="195"/>
      <c r="AQ8" s="125">
        <f t="shared" ref="AQ8:AQ21" si="24">IF(V8=0,0, IF(V8=1, AO8, 0))</f>
        <v>0</v>
      </c>
      <c r="AR8" s="125">
        <f t="shared" ref="AR8:AR21" si="25">IF(V8=0,0, IF(V8=2, AO8, 0))</f>
        <v>0</v>
      </c>
    </row>
    <row r="9" spans="1:45" x14ac:dyDescent="0.5">
      <c r="A9" s="162">
        <v>3</v>
      </c>
      <c r="B9" s="363"/>
      <c r="C9" s="363"/>
      <c r="D9" s="139"/>
      <c r="E9" s="313"/>
      <c r="F9" s="363"/>
      <c r="G9" s="308"/>
      <c r="H9" s="139"/>
      <c r="I9" s="363"/>
      <c r="J9" s="363"/>
      <c r="K9" s="363"/>
      <c r="L9" s="363"/>
      <c r="M9" s="363"/>
      <c r="N9" s="363"/>
      <c r="O9" s="363"/>
      <c r="P9" s="154" t="s">
        <v>463</v>
      </c>
      <c r="Q9" s="155">
        <f t="shared" si="0"/>
        <v>0</v>
      </c>
      <c r="R9" s="163"/>
      <c r="S9" s="414">
        <f t="shared" si="4"/>
        <v>0</v>
      </c>
      <c r="T9" s="319">
        <f t="shared" si="5"/>
        <v>0</v>
      </c>
      <c r="U9" s="319">
        <f t="shared" si="6"/>
        <v>0</v>
      </c>
      <c r="V9" s="319">
        <f t="shared" si="7"/>
        <v>0</v>
      </c>
      <c r="W9" s="165">
        <f t="shared" si="8"/>
        <v>0</v>
      </c>
      <c r="X9" s="319">
        <f t="shared" si="9"/>
        <v>0</v>
      </c>
      <c r="Y9" s="165">
        <f t="shared" si="10"/>
        <v>0</v>
      </c>
      <c r="Z9" s="319">
        <f t="shared" si="11"/>
        <v>0</v>
      </c>
      <c r="AA9" s="165">
        <f t="shared" si="12"/>
        <v>0</v>
      </c>
      <c r="AB9" s="166">
        <f t="shared" si="13"/>
        <v>0</v>
      </c>
      <c r="AC9" s="166">
        <f t="shared" si="14"/>
        <v>0</v>
      </c>
      <c r="AD9" s="166"/>
      <c r="AE9" s="166">
        <f t="shared" si="15"/>
        <v>0</v>
      </c>
      <c r="AF9" s="167">
        <f t="shared" si="16"/>
        <v>0</v>
      </c>
      <c r="AG9" s="167">
        <f t="shared" si="17"/>
        <v>0</v>
      </c>
      <c r="AH9" s="167">
        <f t="shared" si="18"/>
        <v>0</v>
      </c>
      <c r="AI9" s="167">
        <f t="shared" si="19"/>
        <v>0</v>
      </c>
      <c r="AJ9" s="167"/>
      <c r="AK9" s="167">
        <f t="shared" si="20"/>
        <v>0</v>
      </c>
      <c r="AL9" s="167">
        <f t="shared" si="21"/>
        <v>0</v>
      </c>
      <c r="AM9" s="167">
        <f t="shared" si="22"/>
        <v>0</v>
      </c>
      <c r="AN9" s="167"/>
      <c r="AO9" s="167">
        <f t="shared" si="23"/>
        <v>0</v>
      </c>
      <c r="AP9" s="195"/>
      <c r="AQ9" s="125">
        <f t="shared" si="24"/>
        <v>0</v>
      </c>
      <c r="AR9" s="125">
        <f t="shared" si="25"/>
        <v>0</v>
      </c>
    </row>
    <row r="10" spans="1:45" x14ac:dyDescent="0.5">
      <c r="A10" s="162">
        <v>4</v>
      </c>
      <c r="B10" s="363"/>
      <c r="C10" s="363"/>
      <c r="D10" s="139"/>
      <c r="E10" s="313"/>
      <c r="F10" s="363"/>
      <c r="G10" s="308"/>
      <c r="H10" s="139"/>
      <c r="I10" s="363"/>
      <c r="J10" s="363"/>
      <c r="K10" s="363"/>
      <c r="L10" s="363"/>
      <c r="M10" s="363"/>
      <c r="N10" s="363"/>
      <c r="O10" s="363"/>
      <c r="P10" s="154" t="s">
        <v>463</v>
      </c>
      <c r="Q10" s="155">
        <f t="shared" si="0"/>
        <v>0</v>
      </c>
      <c r="R10" s="163"/>
      <c r="S10" s="414">
        <f t="shared" si="4"/>
        <v>0</v>
      </c>
      <c r="T10" s="319">
        <f t="shared" si="5"/>
        <v>0</v>
      </c>
      <c r="U10" s="319">
        <f t="shared" si="6"/>
        <v>0</v>
      </c>
      <c r="V10" s="319">
        <f t="shared" si="7"/>
        <v>0</v>
      </c>
      <c r="W10" s="165">
        <f t="shared" si="8"/>
        <v>0</v>
      </c>
      <c r="X10" s="319">
        <f t="shared" si="9"/>
        <v>0</v>
      </c>
      <c r="Y10" s="165">
        <f t="shared" si="10"/>
        <v>0</v>
      </c>
      <c r="Z10" s="319">
        <f t="shared" si="11"/>
        <v>0</v>
      </c>
      <c r="AA10" s="165">
        <f t="shared" si="12"/>
        <v>0</v>
      </c>
      <c r="AB10" s="166">
        <f t="shared" si="13"/>
        <v>0</v>
      </c>
      <c r="AC10" s="166">
        <f t="shared" si="14"/>
        <v>0</v>
      </c>
      <c r="AD10" s="166"/>
      <c r="AE10" s="166">
        <f t="shared" si="15"/>
        <v>0</v>
      </c>
      <c r="AF10" s="167">
        <f t="shared" si="16"/>
        <v>0</v>
      </c>
      <c r="AG10" s="167">
        <f t="shared" si="17"/>
        <v>0</v>
      </c>
      <c r="AH10" s="167">
        <f t="shared" si="18"/>
        <v>0</v>
      </c>
      <c r="AI10" s="167">
        <f t="shared" si="19"/>
        <v>0</v>
      </c>
      <c r="AJ10" s="167"/>
      <c r="AK10" s="167">
        <f t="shared" si="20"/>
        <v>0</v>
      </c>
      <c r="AL10" s="167">
        <f t="shared" si="21"/>
        <v>0</v>
      </c>
      <c r="AM10" s="167">
        <f t="shared" si="22"/>
        <v>0</v>
      </c>
      <c r="AN10" s="167"/>
      <c r="AO10" s="167">
        <f t="shared" si="23"/>
        <v>0</v>
      </c>
      <c r="AP10" s="195"/>
      <c r="AQ10" s="125">
        <f t="shared" si="24"/>
        <v>0</v>
      </c>
      <c r="AR10" s="125">
        <f t="shared" si="25"/>
        <v>0</v>
      </c>
    </row>
    <row r="11" spans="1:45" x14ac:dyDescent="0.5">
      <c r="A11" s="156">
        <v>5</v>
      </c>
      <c r="B11" s="363"/>
      <c r="C11" s="363"/>
      <c r="D11" s="139"/>
      <c r="E11" s="313"/>
      <c r="F11" s="363"/>
      <c r="G11" s="308"/>
      <c r="H11" s="139"/>
      <c r="I11" s="363"/>
      <c r="J11" s="363"/>
      <c r="K11" s="363"/>
      <c r="L11" s="363"/>
      <c r="M11" s="363"/>
      <c r="N11" s="363"/>
      <c r="O11" s="363"/>
      <c r="P11" s="154" t="s">
        <v>463</v>
      </c>
      <c r="Q11" s="157">
        <f t="shared" si="0"/>
        <v>0</v>
      </c>
      <c r="R11" s="163"/>
      <c r="S11" s="414">
        <f t="shared" si="4"/>
        <v>0</v>
      </c>
      <c r="T11" s="319">
        <f>D11+E11</f>
        <v>0</v>
      </c>
      <c r="U11" s="319">
        <f>IF(C11=0,0, IF(N11="นอกเวลา", 1*C11))</f>
        <v>0</v>
      </c>
      <c r="V11" s="319">
        <f>IF(I11=0, 0, IF(I11="ตรี", 1, 2))</f>
        <v>0</v>
      </c>
      <c r="W11" s="165">
        <f>IF(H11=0,0, IF(AND(H11&lt;20, J11="สอนครั้งแรก"), 2, IF(AND(H11&lt;20, J11="สอนซ้ำ"),1, 0)))</f>
        <v>0</v>
      </c>
      <c r="X11" s="319">
        <f>IF(H11=0,0, IF(AND(H11&gt;=20, H11&lt;=50), 1, 0))</f>
        <v>0</v>
      </c>
      <c r="Y11" s="165">
        <f>IF(H11=0, 0, IF(AND(X11=1, J11="สอนครั้งแรก"), 3, IF(AND(X11=1, J11="สอนซ้ำ"), 2, 0)))</f>
        <v>0</v>
      </c>
      <c r="Z11" s="319">
        <f>IF(H11=0,0, IF(AND(H11&gt;50, J11="สอนครั้งแรก"), (3+(H11-50)/50), (2+(H11-50)/50)))</f>
        <v>0</v>
      </c>
      <c r="AA11" s="165">
        <f t="shared" si="12"/>
        <v>0</v>
      </c>
      <c r="AB11" s="166">
        <f>IF(H11=0,0, IF(AND(H11&lt;=20, J11="สอนครั้งแรก"), 4, IF(AND(H11&lt;=20, J11="สอนซ้ำ"), 3, 0)))</f>
        <v>0</v>
      </c>
      <c r="AC11" s="166">
        <f>IF(H11=0,0, IF(AND(H11&gt;20, J11="สอนครั้งแรก"), (4+(H11-20)/20), IF(AND(H11&gt;20, J11="สอนซ้ำ"), (3+(H11-20)/20), 0)))</f>
        <v>0</v>
      </c>
      <c r="AD11" s="166"/>
      <c r="AE11" s="166">
        <f t="shared" si="15"/>
        <v>0</v>
      </c>
      <c r="AF11" s="167">
        <f>IF(H11=0, 0, IF(AND(H11&lt;20,V11=1), W11, IF(AND(H11&gt;50, V11=1), AA11, Y11)))</f>
        <v>0</v>
      </c>
      <c r="AG11" s="167">
        <f t="shared" si="17"/>
        <v>0</v>
      </c>
      <c r="AH11" s="167">
        <f>IF(V11=1, (T11*AF11*G11), IF(V11=2, (T11*AG11*G11), 0))</f>
        <v>0</v>
      </c>
      <c r="AI11" s="167">
        <f t="shared" si="19"/>
        <v>0</v>
      </c>
      <c r="AJ11" s="167"/>
      <c r="AK11" s="167">
        <f t="shared" si="20"/>
        <v>0</v>
      </c>
      <c r="AL11" s="167">
        <f>IF(J11="สอนซ้ำ", AK11*K11,AK11)</f>
        <v>0</v>
      </c>
      <c r="AM11" s="167">
        <f>IF(O11=0,0, IF(O11="EN", AL11*1.5, AL11))</f>
        <v>0</v>
      </c>
      <c r="AN11" s="167"/>
      <c r="AO11" s="167">
        <f t="shared" si="23"/>
        <v>0</v>
      </c>
      <c r="AP11" s="195"/>
      <c r="AQ11" s="125">
        <f t="shared" si="24"/>
        <v>0</v>
      </c>
      <c r="AR11" s="125">
        <f t="shared" si="25"/>
        <v>0</v>
      </c>
    </row>
    <row r="12" spans="1:45" x14ac:dyDescent="0.5">
      <c r="A12" s="162">
        <v>6</v>
      </c>
      <c r="B12" s="363"/>
      <c r="C12" s="363"/>
      <c r="D12" s="139"/>
      <c r="E12" s="313"/>
      <c r="F12" s="363"/>
      <c r="G12" s="308"/>
      <c r="H12" s="139"/>
      <c r="I12" s="363"/>
      <c r="J12" s="363"/>
      <c r="K12" s="363"/>
      <c r="L12" s="363"/>
      <c r="M12" s="363"/>
      <c r="N12" s="363"/>
      <c r="O12" s="363"/>
      <c r="P12" s="154" t="s">
        <v>463</v>
      </c>
      <c r="Q12" s="155">
        <f t="shared" si="0"/>
        <v>0</v>
      </c>
      <c r="R12" s="163"/>
      <c r="S12" s="414">
        <f t="shared" si="4"/>
        <v>0</v>
      </c>
      <c r="T12" s="319">
        <f>D12+E12</f>
        <v>0</v>
      </c>
      <c r="U12" s="319">
        <f>IF(C12=0,0, IF(N12="นอกเวลา", 1*C12))</f>
        <v>0</v>
      </c>
      <c r="V12" s="319">
        <f>IF(I12=0, 0, IF(I12="ตรี", 1, 2))</f>
        <v>0</v>
      </c>
      <c r="W12" s="165">
        <f>IF(H12=0,0, IF(AND(H12&lt;20, J12="สอนครั้งแรก"), 2, IF(AND(H12&lt;20, J12="สอนซ้ำ"),1, 0)))</f>
        <v>0</v>
      </c>
      <c r="X12" s="319">
        <f>IF(H12=0,0, IF(AND(H12&gt;=20, H12&lt;=50), 1, 0))</f>
        <v>0</v>
      </c>
      <c r="Y12" s="165">
        <f>IF(H12=0, 0, IF(AND(X12=1, J12="สอนครั้งแรก"), 3, IF(AND(X12=1, J12="สอนซ้ำ"), 2, 0)))</f>
        <v>0</v>
      </c>
      <c r="Z12" s="319">
        <f>IF(H12=0,0, IF(AND(H12&gt;50, J12="สอนครั้งแรก"), (3+(H12-50)/50), (2+(H12-50)/50)))</f>
        <v>0</v>
      </c>
      <c r="AA12" s="165">
        <f t="shared" si="12"/>
        <v>0</v>
      </c>
      <c r="AB12" s="166">
        <f>IF(H12=0,0, IF(AND(H12&lt;=20, J12="สอนครั้งแรก"), 4, IF(AND(H12&lt;=20, J12="สอนซ้ำ"), 3, 0)))</f>
        <v>0</v>
      </c>
      <c r="AC12" s="166">
        <f>IF(H12=0,0, IF(AND(H12&gt;20, J12="สอนครั้งแรก"), (4+(H12-20)/20), IF(AND(H12&gt;20, J12="สอนซ้ำ"), (3+(H12-20)/20), 0)))</f>
        <v>0</v>
      </c>
      <c r="AD12" s="166"/>
      <c r="AE12" s="166">
        <f t="shared" si="15"/>
        <v>0</v>
      </c>
      <c r="AF12" s="167">
        <f>IF(H12=0, 0, IF(AND(H12&lt;20,V12=1), W12, IF(AND(H12&gt;50, V12=1), AA12, Y12)))</f>
        <v>0</v>
      </c>
      <c r="AG12" s="167">
        <f t="shared" si="17"/>
        <v>0</v>
      </c>
      <c r="AH12" s="167">
        <f>IF(V12=1, (T12*AF12*G12), IF(V12=2, (T12*AG12*G12), 0))</f>
        <v>0</v>
      </c>
      <c r="AI12" s="167">
        <f t="shared" si="19"/>
        <v>0</v>
      </c>
      <c r="AJ12" s="167"/>
      <c r="AK12" s="167">
        <f t="shared" si="20"/>
        <v>0</v>
      </c>
      <c r="AL12" s="167">
        <f>IF(J12="สอนซ้ำ", AK12*K12,AK12)</f>
        <v>0</v>
      </c>
      <c r="AM12" s="167">
        <f>IF(O12=0,0, IF(O12="EN", AL12*1.5, AL12))</f>
        <v>0</v>
      </c>
      <c r="AN12" s="167"/>
      <c r="AO12" s="167">
        <f t="shared" si="23"/>
        <v>0</v>
      </c>
      <c r="AP12" s="195"/>
      <c r="AQ12" s="125">
        <f t="shared" si="24"/>
        <v>0</v>
      </c>
      <c r="AR12" s="125">
        <f t="shared" si="25"/>
        <v>0</v>
      </c>
    </row>
    <row r="13" spans="1:45" x14ac:dyDescent="0.5">
      <c r="A13" s="162">
        <v>7</v>
      </c>
      <c r="B13" s="363"/>
      <c r="C13" s="363"/>
      <c r="D13" s="139"/>
      <c r="E13" s="313"/>
      <c r="F13" s="363"/>
      <c r="G13" s="308"/>
      <c r="H13" s="139"/>
      <c r="I13" s="363"/>
      <c r="J13" s="363"/>
      <c r="K13" s="363"/>
      <c r="L13" s="363"/>
      <c r="M13" s="363"/>
      <c r="N13" s="363"/>
      <c r="O13" s="363"/>
      <c r="P13" s="154" t="s">
        <v>463</v>
      </c>
      <c r="Q13" s="155">
        <f t="shared" si="0"/>
        <v>0</v>
      </c>
      <c r="R13" s="163"/>
      <c r="S13" s="414">
        <f t="shared" si="4"/>
        <v>0</v>
      </c>
      <c r="T13" s="319">
        <f>D13+E13</f>
        <v>0</v>
      </c>
      <c r="U13" s="319">
        <f>IF(C13=0,0, IF(N13="นอกเวลา", 1*C13))</f>
        <v>0</v>
      </c>
      <c r="V13" s="319">
        <f>IF(I13=0, 0, IF(I13="ตรี", 1, 2))</f>
        <v>0</v>
      </c>
      <c r="W13" s="165">
        <f>IF(H13=0,0, IF(AND(H13&lt;20, J13="สอนครั้งแรก"), 2, IF(AND(H13&lt;20, J13="สอนซ้ำ"),1, 0)))</f>
        <v>0</v>
      </c>
      <c r="X13" s="319">
        <f>IF(H13=0,0, IF(AND(H13&gt;=20, H13&lt;=50), 1, 0))</f>
        <v>0</v>
      </c>
      <c r="Y13" s="165">
        <f>IF(H13=0, 0, IF(AND(X13=1, J13="สอนครั้งแรก"), 3, IF(AND(X13=1, J13="สอนซ้ำ"), 2, 0)))</f>
        <v>0</v>
      </c>
      <c r="Z13" s="319">
        <f>IF(H13=0,0, IF(AND(H13&gt;50, J13="สอนครั้งแรก"), (3+(H13-50)/50), (2+(H13-50)/50)))</f>
        <v>0</v>
      </c>
      <c r="AA13" s="165">
        <f t="shared" si="12"/>
        <v>0</v>
      </c>
      <c r="AB13" s="166">
        <f>IF(H13=0,0, IF(AND(H13&lt;=20, J13="สอนครั้งแรก"), 4, IF(AND(H13&lt;=20, J13="สอนซ้ำ"), 3, 0)))</f>
        <v>0</v>
      </c>
      <c r="AC13" s="166">
        <f>IF(H13=0,0, IF(AND(H13&gt;20, J13="สอนครั้งแรก"), (4+(H13-20)/20), IF(AND(H13&gt;20, J13="สอนซ้ำ"), (3+(H13-20)/20), 0)))</f>
        <v>0</v>
      </c>
      <c r="AD13" s="166"/>
      <c r="AE13" s="166">
        <f t="shared" si="15"/>
        <v>0</v>
      </c>
      <c r="AF13" s="167">
        <f>IF(H13=0, 0, IF(AND(H13&lt;20,V13=1), W13, IF(AND(H13&gt;50, V13=1), AA13, Y13)))</f>
        <v>0</v>
      </c>
      <c r="AG13" s="167">
        <f t="shared" si="17"/>
        <v>0</v>
      </c>
      <c r="AH13" s="167">
        <f>IF(V13=1, (T13*AF13*G13), IF(V13=2, (T13*AG13*G13), 0))</f>
        <v>0</v>
      </c>
      <c r="AI13" s="167">
        <f t="shared" si="19"/>
        <v>0</v>
      </c>
      <c r="AJ13" s="167"/>
      <c r="AK13" s="167">
        <f t="shared" si="20"/>
        <v>0</v>
      </c>
      <c r="AL13" s="167">
        <f>IF(J13="สอนซ้ำ", AK13*K13,AK13)</f>
        <v>0</v>
      </c>
      <c r="AM13" s="167">
        <f>IF(O13=0,0, IF(O13="EN", AL13*1.5, AL13))</f>
        <v>0</v>
      </c>
      <c r="AN13" s="167"/>
      <c r="AO13" s="167">
        <f t="shared" si="23"/>
        <v>0</v>
      </c>
      <c r="AP13" s="195"/>
      <c r="AQ13" s="125">
        <f t="shared" si="24"/>
        <v>0</v>
      </c>
      <c r="AR13" s="125">
        <f t="shared" si="25"/>
        <v>0</v>
      </c>
    </row>
    <row r="14" spans="1:45" x14ac:dyDescent="0.5">
      <c r="A14" s="162">
        <v>8</v>
      </c>
      <c r="B14" s="363"/>
      <c r="C14" s="363"/>
      <c r="D14" s="139"/>
      <c r="E14" s="313"/>
      <c r="F14" s="363"/>
      <c r="G14" s="308"/>
      <c r="H14" s="139"/>
      <c r="I14" s="363"/>
      <c r="J14" s="363"/>
      <c r="K14" s="363"/>
      <c r="L14" s="363"/>
      <c r="M14" s="363"/>
      <c r="N14" s="363"/>
      <c r="O14" s="363"/>
      <c r="P14" s="154" t="s">
        <v>463</v>
      </c>
      <c r="Q14" s="155">
        <f t="shared" si="0"/>
        <v>0</v>
      </c>
      <c r="R14" s="163"/>
      <c r="S14" s="414">
        <f t="shared" si="4"/>
        <v>0</v>
      </c>
      <c r="T14" s="319">
        <f>D14+E14</f>
        <v>0</v>
      </c>
      <c r="U14" s="319">
        <f>IF(C14=0,0, IF(N14="นอกเวลา", 1*C14))</f>
        <v>0</v>
      </c>
      <c r="V14" s="319">
        <f>IF(I14=0, 0, IF(I14="ตรี", 1, 2))</f>
        <v>0</v>
      </c>
      <c r="W14" s="165">
        <f>IF(H14=0,0, IF(AND(H14&lt;20, J14="สอนครั้งแรก"), 2, IF(AND(H14&lt;20, J14="สอนซ้ำ"),1, 0)))</f>
        <v>0</v>
      </c>
      <c r="X14" s="319">
        <f>IF(H14=0,0, IF(AND(H14&gt;=20, H14&lt;=50), 1, 0))</f>
        <v>0</v>
      </c>
      <c r="Y14" s="165">
        <f>IF(H14=0, 0, IF(AND(X14=1, J14="สอนครั้งแรก"), 3, IF(AND(X14=1, J14="สอนซ้ำ"), 2, 0)))</f>
        <v>0</v>
      </c>
      <c r="Z14" s="319">
        <f>IF(H14=0,0, IF(AND(H14&gt;50, J14="สอนครั้งแรก"), (3+(H14-50)/50), (2+(H14-50)/50)))</f>
        <v>0</v>
      </c>
      <c r="AA14" s="165">
        <f t="shared" si="12"/>
        <v>0</v>
      </c>
      <c r="AB14" s="166">
        <f>IF(H14=0,0, IF(AND(H14&lt;=20, J14="สอนครั้งแรก"), 4, IF(AND(H14&lt;=20, J14="สอนซ้ำ"), 3, 0)))</f>
        <v>0</v>
      </c>
      <c r="AC14" s="166">
        <f>IF(H14=0,0, IF(AND(H14&gt;20, J14="สอนครั้งแรก"), (4+(H14-20)/20), IF(AND(H14&gt;20, J14="สอนซ้ำ"), (3+(H14-20)/20), 0)))</f>
        <v>0</v>
      </c>
      <c r="AD14" s="166"/>
      <c r="AE14" s="166">
        <f t="shared" si="15"/>
        <v>0</v>
      </c>
      <c r="AF14" s="167">
        <f>IF(H14=0, 0, IF(AND(H14&lt;20,V14=1), W14, IF(AND(H14&gt;50, V14=1), AA14, Y14)))</f>
        <v>0</v>
      </c>
      <c r="AG14" s="167">
        <f t="shared" si="17"/>
        <v>0</v>
      </c>
      <c r="AH14" s="167">
        <f>IF(V14=1, (T14*AF14*G14), IF(V14=2, (T14*AG14*G14), 0))</f>
        <v>0</v>
      </c>
      <c r="AI14" s="167">
        <f t="shared" si="19"/>
        <v>0</v>
      </c>
      <c r="AJ14" s="167"/>
      <c r="AK14" s="167">
        <f t="shared" si="20"/>
        <v>0</v>
      </c>
      <c r="AL14" s="167">
        <f>IF(J14="สอนซ้ำ", AK14*K14,AK14)</f>
        <v>0</v>
      </c>
      <c r="AM14" s="167">
        <f>IF(O14=0,0, IF(O14="EN", AL14*1.5, AL14))</f>
        <v>0</v>
      </c>
      <c r="AN14" s="167"/>
      <c r="AO14" s="167">
        <f t="shared" si="23"/>
        <v>0</v>
      </c>
      <c r="AP14" s="195"/>
      <c r="AQ14" s="125">
        <f t="shared" si="24"/>
        <v>0</v>
      </c>
      <c r="AR14" s="125">
        <f t="shared" si="25"/>
        <v>0</v>
      </c>
    </row>
    <row r="15" spans="1:45" x14ac:dyDescent="0.5">
      <c r="A15" s="162">
        <v>9</v>
      </c>
      <c r="B15" s="363"/>
      <c r="C15" s="363"/>
      <c r="D15" s="139"/>
      <c r="E15" s="313"/>
      <c r="F15" s="363"/>
      <c r="G15" s="308"/>
      <c r="H15" s="139"/>
      <c r="I15" s="363"/>
      <c r="J15" s="363"/>
      <c r="K15" s="363"/>
      <c r="L15" s="363"/>
      <c r="M15" s="363"/>
      <c r="N15" s="363"/>
      <c r="O15" s="363"/>
      <c r="P15" s="154" t="s">
        <v>463</v>
      </c>
      <c r="Q15" s="155">
        <f t="shared" si="0"/>
        <v>0</v>
      </c>
      <c r="R15" s="163"/>
      <c r="S15" s="414">
        <f t="shared" si="4"/>
        <v>0</v>
      </c>
      <c r="T15" s="319">
        <f t="shared" si="5"/>
        <v>0</v>
      </c>
      <c r="U15" s="319">
        <f t="shared" si="6"/>
        <v>0</v>
      </c>
      <c r="V15" s="319">
        <f t="shared" si="7"/>
        <v>0</v>
      </c>
      <c r="W15" s="165">
        <f t="shared" si="8"/>
        <v>0</v>
      </c>
      <c r="X15" s="319">
        <f t="shared" si="9"/>
        <v>0</v>
      </c>
      <c r="Y15" s="165">
        <f t="shared" si="10"/>
        <v>0</v>
      </c>
      <c r="Z15" s="319">
        <f t="shared" si="11"/>
        <v>0</v>
      </c>
      <c r="AA15" s="165">
        <f t="shared" si="12"/>
        <v>0</v>
      </c>
      <c r="AB15" s="166">
        <f t="shared" si="13"/>
        <v>0</v>
      </c>
      <c r="AC15" s="166">
        <f t="shared" si="14"/>
        <v>0</v>
      </c>
      <c r="AD15" s="166"/>
      <c r="AE15" s="166">
        <f t="shared" si="15"/>
        <v>0</v>
      </c>
      <c r="AF15" s="167">
        <f t="shared" si="16"/>
        <v>0</v>
      </c>
      <c r="AG15" s="167">
        <f t="shared" si="17"/>
        <v>0</v>
      </c>
      <c r="AH15" s="167">
        <f t="shared" si="18"/>
        <v>0</v>
      </c>
      <c r="AI15" s="167">
        <f t="shared" si="19"/>
        <v>0</v>
      </c>
      <c r="AJ15" s="167"/>
      <c r="AK15" s="167">
        <f t="shared" si="20"/>
        <v>0</v>
      </c>
      <c r="AL15" s="167">
        <f t="shared" si="21"/>
        <v>0</v>
      </c>
      <c r="AM15" s="167">
        <f t="shared" si="22"/>
        <v>0</v>
      </c>
      <c r="AN15" s="167"/>
      <c r="AO15" s="167">
        <f t="shared" si="23"/>
        <v>0</v>
      </c>
      <c r="AP15" s="195"/>
      <c r="AQ15" s="125">
        <f t="shared" si="24"/>
        <v>0</v>
      </c>
      <c r="AR15" s="125">
        <f t="shared" si="25"/>
        <v>0</v>
      </c>
    </row>
    <row r="16" spans="1:45" x14ac:dyDescent="0.5">
      <c r="A16" s="162">
        <v>10</v>
      </c>
      <c r="B16" s="89"/>
      <c r="C16" s="89"/>
      <c r="D16" s="139"/>
      <c r="E16" s="313"/>
      <c r="F16" s="89"/>
      <c r="G16" s="308"/>
      <c r="H16" s="139"/>
      <c r="I16" s="89"/>
      <c r="J16" s="89"/>
      <c r="K16" s="89"/>
      <c r="L16" s="89"/>
      <c r="M16" s="89"/>
      <c r="N16" s="89"/>
      <c r="O16" s="89"/>
      <c r="P16" s="154" t="s">
        <v>463</v>
      </c>
      <c r="Q16" s="155">
        <f t="shared" si="0"/>
        <v>0</v>
      </c>
      <c r="R16" s="163"/>
      <c r="S16" s="414">
        <f t="shared" si="4"/>
        <v>0</v>
      </c>
      <c r="T16" s="319">
        <f t="shared" si="5"/>
        <v>0</v>
      </c>
      <c r="U16" s="319">
        <f t="shared" si="6"/>
        <v>0</v>
      </c>
      <c r="V16" s="319">
        <f t="shared" si="7"/>
        <v>0</v>
      </c>
      <c r="W16" s="165">
        <f t="shared" si="8"/>
        <v>0</v>
      </c>
      <c r="X16" s="319">
        <f t="shared" si="9"/>
        <v>0</v>
      </c>
      <c r="Y16" s="165">
        <f t="shared" si="10"/>
        <v>0</v>
      </c>
      <c r="Z16" s="319">
        <f t="shared" si="11"/>
        <v>0</v>
      </c>
      <c r="AA16" s="165">
        <f t="shared" si="12"/>
        <v>0</v>
      </c>
      <c r="AB16" s="166">
        <f t="shared" si="13"/>
        <v>0</v>
      </c>
      <c r="AC16" s="166">
        <f t="shared" si="14"/>
        <v>0</v>
      </c>
      <c r="AD16" s="166"/>
      <c r="AE16" s="166">
        <f t="shared" si="15"/>
        <v>0</v>
      </c>
      <c r="AF16" s="167">
        <f t="shared" si="16"/>
        <v>0</v>
      </c>
      <c r="AG16" s="167">
        <f t="shared" si="17"/>
        <v>0</v>
      </c>
      <c r="AH16" s="167">
        <f t="shared" si="18"/>
        <v>0</v>
      </c>
      <c r="AI16" s="167">
        <f t="shared" si="19"/>
        <v>0</v>
      </c>
      <c r="AJ16" s="167"/>
      <c r="AK16" s="167">
        <f t="shared" si="20"/>
        <v>0</v>
      </c>
      <c r="AL16" s="167">
        <f t="shared" si="21"/>
        <v>0</v>
      </c>
      <c r="AM16" s="167">
        <f t="shared" si="22"/>
        <v>0</v>
      </c>
      <c r="AN16" s="167"/>
      <c r="AO16" s="167">
        <f t="shared" si="23"/>
        <v>0</v>
      </c>
      <c r="AP16" s="195"/>
      <c r="AQ16" s="125">
        <f t="shared" si="24"/>
        <v>0</v>
      </c>
      <c r="AR16" s="125">
        <f t="shared" si="25"/>
        <v>0</v>
      </c>
    </row>
    <row r="17" spans="1:45" x14ac:dyDescent="0.5">
      <c r="A17" s="162">
        <v>11</v>
      </c>
      <c r="B17" s="363"/>
      <c r="C17" s="363"/>
      <c r="D17" s="139"/>
      <c r="E17" s="313"/>
      <c r="F17" s="363"/>
      <c r="G17" s="308"/>
      <c r="H17" s="139"/>
      <c r="I17" s="363"/>
      <c r="J17" s="363"/>
      <c r="K17" s="363"/>
      <c r="L17" s="363"/>
      <c r="M17" s="363"/>
      <c r="N17" s="363"/>
      <c r="O17" s="363"/>
      <c r="P17" s="154" t="s">
        <v>463</v>
      </c>
      <c r="Q17" s="155">
        <f t="shared" si="0"/>
        <v>0</v>
      </c>
      <c r="R17" s="163"/>
      <c r="S17" s="414">
        <f t="shared" si="4"/>
        <v>0</v>
      </c>
      <c r="T17" s="319">
        <f t="shared" si="5"/>
        <v>0</v>
      </c>
      <c r="U17" s="319">
        <f t="shared" si="6"/>
        <v>0</v>
      </c>
      <c r="V17" s="319">
        <f t="shared" si="7"/>
        <v>0</v>
      </c>
      <c r="W17" s="165">
        <f t="shared" si="8"/>
        <v>0</v>
      </c>
      <c r="X17" s="319">
        <f t="shared" si="9"/>
        <v>0</v>
      </c>
      <c r="Y17" s="165">
        <f t="shared" si="10"/>
        <v>0</v>
      </c>
      <c r="Z17" s="319">
        <f t="shared" si="11"/>
        <v>0</v>
      </c>
      <c r="AA17" s="165">
        <f t="shared" si="12"/>
        <v>0</v>
      </c>
      <c r="AB17" s="166">
        <f t="shared" si="13"/>
        <v>0</v>
      </c>
      <c r="AC17" s="166">
        <f t="shared" si="14"/>
        <v>0</v>
      </c>
      <c r="AD17" s="166"/>
      <c r="AE17" s="166">
        <f t="shared" si="15"/>
        <v>0</v>
      </c>
      <c r="AF17" s="167">
        <f t="shared" si="16"/>
        <v>0</v>
      </c>
      <c r="AG17" s="167">
        <f t="shared" si="17"/>
        <v>0</v>
      </c>
      <c r="AH17" s="167">
        <f t="shared" si="18"/>
        <v>0</v>
      </c>
      <c r="AI17" s="167">
        <f t="shared" si="19"/>
        <v>0</v>
      </c>
      <c r="AJ17" s="167"/>
      <c r="AK17" s="167">
        <f t="shared" si="20"/>
        <v>0</v>
      </c>
      <c r="AL17" s="167">
        <f t="shared" si="21"/>
        <v>0</v>
      </c>
      <c r="AM17" s="167">
        <f t="shared" si="22"/>
        <v>0</v>
      </c>
      <c r="AN17" s="167"/>
      <c r="AO17" s="167">
        <f t="shared" si="23"/>
        <v>0</v>
      </c>
      <c r="AP17" s="195"/>
      <c r="AQ17" s="125">
        <f t="shared" si="24"/>
        <v>0</v>
      </c>
      <c r="AR17" s="125">
        <f t="shared" si="25"/>
        <v>0</v>
      </c>
    </row>
    <row r="18" spans="1:45" x14ac:dyDescent="0.5">
      <c r="A18" s="162">
        <v>12</v>
      </c>
      <c r="B18" s="363"/>
      <c r="C18" s="363"/>
      <c r="D18" s="139"/>
      <c r="E18" s="313"/>
      <c r="F18" s="363"/>
      <c r="G18" s="308"/>
      <c r="H18" s="139"/>
      <c r="I18" s="363"/>
      <c r="J18" s="363"/>
      <c r="K18" s="363"/>
      <c r="L18" s="363"/>
      <c r="M18" s="363"/>
      <c r="N18" s="363"/>
      <c r="O18" s="363"/>
      <c r="P18" s="154" t="s">
        <v>463</v>
      </c>
      <c r="Q18" s="155">
        <f t="shared" si="0"/>
        <v>0</v>
      </c>
      <c r="R18" s="163"/>
      <c r="S18" s="414">
        <f t="shared" si="4"/>
        <v>0</v>
      </c>
      <c r="T18" s="319">
        <f t="shared" si="5"/>
        <v>0</v>
      </c>
      <c r="U18" s="319">
        <f t="shared" si="6"/>
        <v>0</v>
      </c>
      <c r="V18" s="319">
        <f t="shared" si="7"/>
        <v>0</v>
      </c>
      <c r="W18" s="165">
        <f t="shared" si="8"/>
        <v>0</v>
      </c>
      <c r="X18" s="319">
        <f t="shared" si="9"/>
        <v>0</v>
      </c>
      <c r="Y18" s="165">
        <f t="shared" si="10"/>
        <v>0</v>
      </c>
      <c r="Z18" s="319">
        <f t="shared" si="11"/>
        <v>0</v>
      </c>
      <c r="AA18" s="165">
        <f t="shared" si="12"/>
        <v>0</v>
      </c>
      <c r="AB18" s="166">
        <f t="shared" si="13"/>
        <v>0</v>
      </c>
      <c r="AC18" s="166">
        <f t="shared" si="14"/>
        <v>0</v>
      </c>
      <c r="AD18" s="166"/>
      <c r="AE18" s="166">
        <f t="shared" si="15"/>
        <v>0</v>
      </c>
      <c r="AF18" s="167">
        <f t="shared" si="16"/>
        <v>0</v>
      </c>
      <c r="AG18" s="167">
        <f t="shared" si="17"/>
        <v>0</v>
      </c>
      <c r="AH18" s="167">
        <f t="shared" si="18"/>
        <v>0</v>
      </c>
      <c r="AI18" s="167">
        <f t="shared" si="19"/>
        <v>0</v>
      </c>
      <c r="AJ18" s="167"/>
      <c r="AK18" s="167">
        <f t="shared" si="20"/>
        <v>0</v>
      </c>
      <c r="AL18" s="167">
        <f t="shared" si="21"/>
        <v>0</v>
      </c>
      <c r="AM18" s="167">
        <f t="shared" si="22"/>
        <v>0</v>
      </c>
      <c r="AN18" s="167"/>
      <c r="AO18" s="167">
        <f t="shared" si="23"/>
        <v>0</v>
      </c>
      <c r="AP18" s="195"/>
      <c r="AQ18" s="125">
        <f t="shared" si="24"/>
        <v>0</v>
      </c>
      <c r="AR18" s="125">
        <f t="shared" si="25"/>
        <v>0</v>
      </c>
    </row>
    <row r="19" spans="1:45" x14ac:dyDescent="0.5">
      <c r="A19" s="162">
        <v>13</v>
      </c>
      <c r="B19" s="363"/>
      <c r="C19" s="363"/>
      <c r="D19" s="139"/>
      <c r="E19" s="313"/>
      <c r="F19" s="363"/>
      <c r="G19" s="308"/>
      <c r="H19" s="139"/>
      <c r="I19" s="363"/>
      <c r="J19" s="363"/>
      <c r="K19" s="363"/>
      <c r="L19" s="363"/>
      <c r="M19" s="363"/>
      <c r="N19" s="363"/>
      <c r="O19" s="363"/>
      <c r="P19" s="154" t="s">
        <v>463</v>
      </c>
      <c r="Q19" s="155">
        <f t="shared" si="0"/>
        <v>0</v>
      </c>
      <c r="R19" s="163"/>
      <c r="S19" s="414">
        <f t="shared" si="4"/>
        <v>0</v>
      </c>
      <c r="T19" s="319">
        <f t="shared" si="5"/>
        <v>0</v>
      </c>
      <c r="U19" s="319">
        <f t="shared" si="6"/>
        <v>0</v>
      </c>
      <c r="V19" s="319">
        <f t="shared" si="7"/>
        <v>0</v>
      </c>
      <c r="W19" s="165">
        <f t="shared" si="8"/>
        <v>0</v>
      </c>
      <c r="X19" s="319">
        <f t="shared" si="9"/>
        <v>0</v>
      </c>
      <c r="Y19" s="165">
        <f t="shared" si="10"/>
        <v>0</v>
      </c>
      <c r="Z19" s="319">
        <f t="shared" si="11"/>
        <v>0</v>
      </c>
      <c r="AA19" s="165">
        <f t="shared" si="12"/>
        <v>0</v>
      </c>
      <c r="AB19" s="166">
        <f t="shared" si="13"/>
        <v>0</v>
      </c>
      <c r="AC19" s="166">
        <f t="shared" si="14"/>
        <v>0</v>
      </c>
      <c r="AD19" s="166"/>
      <c r="AE19" s="166">
        <f t="shared" si="15"/>
        <v>0</v>
      </c>
      <c r="AF19" s="167">
        <f t="shared" si="16"/>
        <v>0</v>
      </c>
      <c r="AG19" s="167">
        <f t="shared" si="17"/>
        <v>0</v>
      </c>
      <c r="AH19" s="167">
        <f t="shared" si="18"/>
        <v>0</v>
      </c>
      <c r="AI19" s="167">
        <f t="shared" si="19"/>
        <v>0</v>
      </c>
      <c r="AJ19" s="167"/>
      <c r="AK19" s="167">
        <f t="shared" si="20"/>
        <v>0</v>
      </c>
      <c r="AL19" s="167">
        <f t="shared" si="21"/>
        <v>0</v>
      </c>
      <c r="AM19" s="167">
        <f t="shared" si="22"/>
        <v>0</v>
      </c>
      <c r="AN19" s="167"/>
      <c r="AO19" s="167">
        <f t="shared" si="23"/>
        <v>0</v>
      </c>
      <c r="AP19" s="195"/>
      <c r="AQ19" s="125">
        <f t="shared" si="24"/>
        <v>0</v>
      </c>
      <c r="AR19" s="125">
        <f t="shared" si="25"/>
        <v>0</v>
      </c>
    </row>
    <row r="20" spans="1:45" x14ac:dyDescent="0.5">
      <c r="A20" s="162">
        <v>14</v>
      </c>
      <c r="B20" s="89"/>
      <c r="C20" s="89"/>
      <c r="D20" s="139"/>
      <c r="E20" s="313"/>
      <c r="F20" s="89"/>
      <c r="G20" s="308"/>
      <c r="H20" s="139"/>
      <c r="I20" s="89"/>
      <c r="J20" s="89"/>
      <c r="K20" s="89"/>
      <c r="L20" s="89"/>
      <c r="M20" s="89"/>
      <c r="N20" s="89"/>
      <c r="O20" s="89"/>
      <c r="P20" s="154" t="s">
        <v>463</v>
      </c>
      <c r="Q20" s="155">
        <f t="shared" si="0"/>
        <v>0</v>
      </c>
      <c r="R20" s="163"/>
      <c r="S20" s="414">
        <f t="shared" si="4"/>
        <v>0</v>
      </c>
      <c r="T20" s="319">
        <f t="shared" si="5"/>
        <v>0</v>
      </c>
      <c r="U20" s="319">
        <f t="shared" si="6"/>
        <v>0</v>
      </c>
      <c r="V20" s="319">
        <f t="shared" si="7"/>
        <v>0</v>
      </c>
      <c r="W20" s="165">
        <f t="shared" si="8"/>
        <v>0</v>
      </c>
      <c r="X20" s="319">
        <f t="shared" si="9"/>
        <v>0</v>
      </c>
      <c r="Y20" s="165">
        <f t="shared" si="10"/>
        <v>0</v>
      </c>
      <c r="Z20" s="319">
        <f t="shared" si="11"/>
        <v>0</v>
      </c>
      <c r="AA20" s="165">
        <f t="shared" si="12"/>
        <v>0</v>
      </c>
      <c r="AB20" s="166">
        <f t="shared" si="13"/>
        <v>0</v>
      </c>
      <c r="AC20" s="166">
        <f t="shared" si="14"/>
        <v>0</v>
      </c>
      <c r="AD20" s="166"/>
      <c r="AE20" s="166">
        <f t="shared" si="15"/>
        <v>0</v>
      </c>
      <c r="AF20" s="167">
        <f t="shared" si="16"/>
        <v>0</v>
      </c>
      <c r="AG20" s="167">
        <f t="shared" si="17"/>
        <v>0</v>
      </c>
      <c r="AH20" s="167">
        <f t="shared" si="18"/>
        <v>0</v>
      </c>
      <c r="AI20" s="167">
        <f t="shared" si="19"/>
        <v>0</v>
      </c>
      <c r="AJ20" s="167"/>
      <c r="AK20" s="167">
        <f t="shared" si="20"/>
        <v>0</v>
      </c>
      <c r="AL20" s="167">
        <f t="shared" si="21"/>
        <v>0</v>
      </c>
      <c r="AM20" s="167">
        <f t="shared" si="22"/>
        <v>0</v>
      </c>
      <c r="AN20" s="167"/>
      <c r="AO20" s="167">
        <f t="shared" si="23"/>
        <v>0</v>
      </c>
      <c r="AP20" s="195"/>
      <c r="AQ20" s="125">
        <f t="shared" si="24"/>
        <v>0</v>
      </c>
      <c r="AR20" s="125">
        <f t="shared" si="25"/>
        <v>0</v>
      </c>
    </row>
    <row r="21" spans="1:45" x14ac:dyDescent="0.5">
      <c r="A21" s="162">
        <v>15</v>
      </c>
      <c r="B21" s="89"/>
      <c r="C21" s="325"/>
      <c r="D21" s="139"/>
      <c r="E21" s="313"/>
      <c r="F21" s="325"/>
      <c r="G21" s="308"/>
      <c r="H21" s="139"/>
      <c r="I21" s="325"/>
      <c r="J21" s="325"/>
      <c r="K21" s="325"/>
      <c r="L21" s="325"/>
      <c r="M21" s="325"/>
      <c r="N21" s="325"/>
      <c r="O21" s="325"/>
      <c r="P21" s="154" t="s">
        <v>463</v>
      </c>
      <c r="Q21" s="155">
        <f t="shared" si="0"/>
        <v>0</v>
      </c>
      <c r="R21" s="163"/>
      <c r="S21" s="414">
        <f t="shared" si="4"/>
        <v>0</v>
      </c>
      <c r="T21" s="319">
        <f t="shared" si="5"/>
        <v>0</v>
      </c>
      <c r="U21" s="319">
        <f t="shared" si="6"/>
        <v>0</v>
      </c>
      <c r="V21" s="319">
        <f t="shared" si="7"/>
        <v>0</v>
      </c>
      <c r="W21" s="165">
        <f t="shared" si="8"/>
        <v>0</v>
      </c>
      <c r="X21" s="319">
        <f t="shared" si="9"/>
        <v>0</v>
      </c>
      <c r="Y21" s="165">
        <f t="shared" si="10"/>
        <v>0</v>
      </c>
      <c r="Z21" s="319">
        <f t="shared" si="11"/>
        <v>0</v>
      </c>
      <c r="AA21" s="165">
        <f t="shared" si="12"/>
        <v>0</v>
      </c>
      <c r="AB21" s="166">
        <f t="shared" si="13"/>
        <v>0</v>
      </c>
      <c r="AC21" s="166">
        <f t="shared" si="14"/>
        <v>0</v>
      </c>
      <c r="AD21" s="166"/>
      <c r="AE21" s="166">
        <f t="shared" si="15"/>
        <v>0</v>
      </c>
      <c r="AF21" s="167">
        <f t="shared" si="16"/>
        <v>0</v>
      </c>
      <c r="AG21" s="167">
        <f t="shared" si="17"/>
        <v>0</v>
      </c>
      <c r="AH21" s="167">
        <f t="shared" si="18"/>
        <v>0</v>
      </c>
      <c r="AI21" s="167">
        <f t="shared" si="19"/>
        <v>0</v>
      </c>
      <c r="AJ21" s="167"/>
      <c r="AK21" s="167">
        <f t="shared" si="20"/>
        <v>0</v>
      </c>
      <c r="AL21" s="167">
        <f t="shared" si="21"/>
        <v>0</v>
      </c>
      <c r="AM21" s="167">
        <f t="shared" si="22"/>
        <v>0</v>
      </c>
      <c r="AN21" s="167"/>
      <c r="AO21" s="167">
        <f t="shared" si="23"/>
        <v>0</v>
      </c>
      <c r="AP21" s="195"/>
      <c r="AQ21" s="125">
        <f t="shared" si="24"/>
        <v>0</v>
      </c>
      <c r="AR21" s="125">
        <f t="shared" si="25"/>
        <v>0</v>
      </c>
    </row>
    <row r="22" spans="1:45" x14ac:dyDescent="0.5">
      <c r="A22" s="143"/>
      <c r="B22" s="144"/>
      <c r="C22" s="144"/>
      <c r="D22" s="144"/>
      <c r="E22" s="144"/>
      <c r="F22" s="618" t="s">
        <v>460</v>
      </c>
      <c r="G22" s="618"/>
      <c r="H22" s="618"/>
      <c r="I22" s="159">
        <f>AQ22</f>
        <v>0</v>
      </c>
      <c r="J22" s="619" t="s">
        <v>461</v>
      </c>
      <c r="K22" s="620"/>
      <c r="L22" s="620"/>
      <c r="M22" s="620"/>
      <c r="N22" s="620"/>
      <c r="O22" s="160">
        <f>AR22</f>
        <v>0</v>
      </c>
      <c r="P22" s="158" t="s">
        <v>1</v>
      </c>
      <c r="Q22" s="159">
        <f>SUM(Q7:Q21)</f>
        <v>0</v>
      </c>
      <c r="R22" s="163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326">
        <f>SUM(AQ7:AQ21)</f>
        <v>0</v>
      </c>
      <c r="AR22" s="326">
        <f>SUM(AR7:AR21)</f>
        <v>0</v>
      </c>
    </row>
    <row r="23" spans="1:45" x14ac:dyDescent="0.5">
      <c r="A23" s="143"/>
      <c r="B23" s="144"/>
      <c r="C23" s="144"/>
      <c r="D23" s="144"/>
      <c r="E23" s="144"/>
      <c r="F23" s="145"/>
      <c r="G23" s="145"/>
      <c r="H23" s="145"/>
      <c r="I23" s="146"/>
      <c r="J23" s="145"/>
      <c r="K23" s="145"/>
      <c r="L23" s="145"/>
      <c r="M23" s="145"/>
      <c r="N23" s="145"/>
      <c r="O23" s="145"/>
      <c r="P23" s="145"/>
      <c r="Q23" s="146"/>
      <c r="R23" s="169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38"/>
      <c r="AR23" s="149"/>
      <c r="AS23" s="149"/>
    </row>
    <row r="24" spans="1:45" x14ac:dyDescent="0.5">
      <c r="A24" s="143"/>
      <c r="B24" s="144"/>
      <c r="C24" s="144"/>
      <c r="D24" s="144"/>
      <c r="E24" s="144"/>
      <c r="F24" s="145"/>
      <c r="G24" s="145"/>
      <c r="H24" s="145"/>
      <c r="I24" s="146"/>
      <c r="J24" s="145"/>
      <c r="K24" s="145"/>
      <c r="L24" s="145"/>
      <c r="M24" s="145"/>
      <c r="N24" s="145"/>
      <c r="O24" s="145"/>
      <c r="P24" s="145"/>
      <c r="Q24" s="146"/>
      <c r="R24" s="169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38"/>
      <c r="AR24" s="149"/>
      <c r="AS24" s="149"/>
    </row>
    <row r="25" spans="1:45" x14ac:dyDescent="0.5">
      <c r="A25" s="143"/>
      <c r="B25" s="144"/>
      <c r="C25" s="144"/>
      <c r="D25" s="144"/>
      <c r="E25" s="144"/>
      <c r="F25" s="145"/>
      <c r="G25" s="145"/>
      <c r="H25" s="145"/>
      <c r="I25" s="146"/>
      <c r="J25" s="145"/>
      <c r="K25" s="145"/>
      <c r="L25" s="145"/>
      <c r="M25" s="145"/>
      <c r="N25" s="145"/>
      <c r="O25" s="145"/>
      <c r="P25" s="145"/>
      <c r="Q25" s="146"/>
      <c r="R25" s="169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38"/>
      <c r="AR25" s="149"/>
      <c r="AS25" s="149"/>
    </row>
    <row r="26" spans="1:45" x14ac:dyDescent="0.5">
      <c r="A26" s="143"/>
      <c r="B26" s="144"/>
      <c r="C26" s="144"/>
      <c r="D26" s="144"/>
      <c r="E26" s="144"/>
      <c r="F26" s="150"/>
      <c r="G26" s="150"/>
      <c r="H26" s="150"/>
      <c r="I26" s="151"/>
      <c r="J26" s="150"/>
      <c r="K26" s="150"/>
      <c r="L26" s="150"/>
      <c r="M26" s="150"/>
      <c r="N26" s="302"/>
      <c r="O26" s="302"/>
      <c r="P26" s="302"/>
      <c r="Q26" s="302"/>
      <c r="R26" s="169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</row>
    <row r="27" spans="1:45" x14ac:dyDescent="0.5">
      <c r="A27" s="201" t="s">
        <v>632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169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</row>
    <row r="28" spans="1:45" x14ac:dyDescent="0.5">
      <c r="A28" s="617" t="s">
        <v>430</v>
      </c>
      <c r="B28" s="617" t="s">
        <v>723</v>
      </c>
      <c r="C28" s="617"/>
      <c r="D28" s="617"/>
      <c r="E28" s="617"/>
      <c r="F28" s="617"/>
      <c r="G28" s="617"/>
      <c r="H28" s="617" t="s">
        <v>306</v>
      </c>
      <c r="I28" s="617"/>
      <c r="J28" s="617"/>
      <c r="K28" s="617"/>
      <c r="L28" s="617"/>
      <c r="M28" s="617"/>
      <c r="N28" s="617"/>
      <c r="O28" s="617"/>
      <c r="P28" s="203" t="s">
        <v>447</v>
      </c>
      <c r="Q28" s="617" t="s">
        <v>1</v>
      </c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</row>
    <row r="29" spans="1:45" ht="28.5" customHeight="1" x14ac:dyDescent="0.5">
      <c r="A29" s="617"/>
      <c r="B29" s="617" t="s">
        <v>444</v>
      </c>
      <c r="C29" s="621" t="s">
        <v>445</v>
      </c>
      <c r="D29" s="617" t="s">
        <v>143</v>
      </c>
      <c r="E29" s="617"/>
      <c r="F29" s="621" t="s">
        <v>450</v>
      </c>
      <c r="G29" s="617" t="s">
        <v>22</v>
      </c>
      <c r="H29" s="617" t="s">
        <v>446</v>
      </c>
      <c r="I29" s="617" t="s">
        <v>439</v>
      </c>
      <c r="J29" s="621" t="s">
        <v>448</v>
      </c>
      <c r="K29" s="622" t="s">
        <v>639</v>
      </c>
      <c r="L29" s="621" t="s">
        <v>472</v>
      </c>
      <c r="M29" s="621"/>
      <c r="N29" s="622" t="s">
        <v>464</v>
      </c>
      <c r="O29" s="621" t="s">
        <v>449</v>
      </c>
      <c r="P29" s="624" t="s">
        <v>470</v>
      </c>
      <c r="Q29" s="617"/>
      <c r="R29" s="161"/>
      <c r="S29" s="161"/>
      <c r="T29" s="611" t="s">
        <v>440</v>
      </c>
      <c r="U29" s="612"/>
      <c r="V29" s="612"/>
      <c r="W29" s="612"/>
      <c r="X29" s="612"/>
      <c r="Y29" s="613"/>
      <c r="Z29" s="614" t="s">
        <v>628</v>
      </c>
      <c r="AA29" s="615"/>
      <c r="AB29" s="615"/>
      <c r="AC29" s="616"/>
      <c r="AD29" s="608" t="s">
        <v>306</v>
      </c>
      <c r="AE29" s="608" t="s">
        <v>307</v>
      </c>
      <c r="AF29" s="608" t="s">
        <v>562</v>
      </c>
      <c r="AG29" s="608" t="s">
        <v>475</v>
      </c>
      <c r="AH29" s="608" t="s">
        <v>674</v>
      </c>
      <c r="AI29" s="608" t="s">
        <v>675</v>
      </c>
      <c r="AJ29" s="608" t="s">
        <v>676</v>
      </c>
      <c r="AK29" s="610" t="s">
        <v>562</v>
      </c>
      <c r="AL29" s="605" t="s">
        <v>681</v>
      </c>
      <c r="AM29" s="603" t="s">
        <v>458</v>
      </c>
      <c r="AN29" s="606" t="s">
        <v>695</v>
      </c>
      <c r="AO29" s="170"/>
      <c r="AP29" s="171"/>
    </row>
    <row r="30" spans="1:45" ht="43.5" x14ac:dyDescent="0.5">
      <c r="A30" s="617"/>
      <c r="B30" s="617"/>
      <c r="C30" s="621"/>
      <c r="D30" s="204" t="s">
        <v>306</v>
      </c>
      <c r="E30" s="204" t="s">
        <v>307</v>
      </c>
      <c r="F30" s="617"/>
      <c r="G30" s="617"/>
      <c r="H30" s="617"/>
      <c r="I30" s="617"/>
      <c r="J30" s="617"/>
      <c r="K30" s="623"/>
      <c r="L30" s="205" t="s">
        <v>607</v>
      </c>
      <c r="M30" s="205" t="s">
        <v>465</v>
      </c>
      <c r="N30" s="623"/>
      <c r="O30" s="621"/>
      <c r="P30" s="624"/>
      <c r="Q30" s="617"/>
      <c r="R30" s="163"/>
      <c r="S30" s="162" t="s">
        <v>21</v>
      </c>
      <c r="T30" s="156" t="s">
        <v>671</v>
      </c>
      <c r="U30" s="156" t="s">
        <v>555</v>
      </c>
      <c r="V30" s="156" t="s">
        <v>556</v>
      </c>
      <c r="W30" s="156" t="s">
        <v>672</v>
      </c>
      <c r="X30" s="162" t="s">
        <v>557</v>
      </c>
      <c r="Y30" s="156" t="s">
        <v>440</v>
      </c>
      <c r="Z30" s="156" t="s">
        <v>671</v>
      </c>
      <c r="AA30" s="156" t="s">
        <v>673</v>
      </c>
      <c r="AB30" s="156" t="s">
        <v>557</v>
      </c>
      <c r="AC30" s="156" t="s">
        <v>628</v>
      </c>
      <c r="AD30" s="609"/>
      <c r="AE30" s="609"/>
      <c r="AF30" s="609"/>
      <c r="AG30" s="609"/>
      <c r="AH30" s="609"/>
      <c r="AI30" s="609"/>
      <c r="AJ30" s="609"/>
      <c r="AK30" s="610"/>
      <c r="AL30" s="605"/>
      <c r="AM30" s="604"/>
      <c r="AN30" s="607"/>
      <c r="AO30" s="321" t="s">
        <v>440</v>
      </c>
      <c r="AP30" s="162" t="s">
        <v>628</v>
      </c>
    </row>
    <row r="31" spans="1:45" x14ac:dyDescent="0.5">
      <c r="A31" s="162">
        <v>1</v>
      </c>
      <c r="B31" s="142"/>
      <c r="C31" s="89"/>
      <c r="D31" s="139"/>
      <c r="E31" s="139"/>
      <c r="F31" s="89"/>
      <c r="G31" s="308"/>
      <c r="H31" s="139"/>
      <c r="I31" s="89"/>
      <c r="J31" s="89"/>
      <c r="K31" s="89"/>
      <c r="L31" s="89"/>
      <c r="M31" s="89"/>
      <c r="N31" s="89"/>
      <c r="O31" s="89"/>
      <c r="P31" s="154" t="s">
        <v>463</v>
      </c>
      <c r="Q31" s="155">
        <f>AN31</f>
        <v>0</v>
      </c>
      <c r="R31" s="163"/>
      <c r="S31" s="162">
        <f>IF(I31=0,0, IF(I31="ตรี", 1, 2))</f>
        <v>0</v>
      </c>
      <c r="T31" s="156">
        <f>IF(H31=0,0, IF(AND(H31&lt;20, J31="สอนครั้งแรก"), 2, IF(AND(H31&lt;20, J31="สอนซ้ำ"), 1, 0)))</f>
        <v>0</v>
      </c>
      <c r="U31" s="156">
        <f>IF(H31=0,0, IF(AND(H31&gt;=20, H31&lt;=50), 1, 0))</f>
        <v>0</v>
      </c>
      <c r="V31" s="156">
        <f>IF(U31=0,0, IF(AND(U31=1, J31="สอนครั้งแรก"), 3, IF(AND(U31=1, J31="สอนซ้ำ"), 2, 0)))</f>
        <v>0</v>
      </c>
      <c r="W31" s="156">
        <f>IF(H31=0,0, IF(AND(H31&gt;50, J31="สอนครั้งแรก"), 3+((H31-50)/50), IF(AND(H31&gt;50, J31="สอนซ้ำ"), 2+((H31-50)/50), 0)))</f>
        <v>0</v>
      </c>
      <c r="X31" s="162">
        <f>IF(W31=0,0, IF(W31&gt;6, 6, W31))</f>
        <v>0</v>
      </c>
      <c r="Y31" s="156">
        <f>IF(H31=0,0, IF(H31&lt;20, T31*D31, IF(U31=1, V31*D31, IF(H31&gt;50, X31*D31,0))))</f>
        <v>0</v>
      </c>
      <c r="Z31" s="156">
        <f>IF(H31=0,0, IF(AND(H31&lt;=20, J31="สอนครั้งแรก"), 4, IF(AND(H31&lt;=20, J31="สอนซ้ำ"), 3, 0)))</f>
        <v>0</v>
      </c>
      <c r="AA31" s="156">
        <f>IF(H31=0,0, IF(AND(H31&gt;20, J31="สอนครั้งแรก"), 4+((H31-20)/20), IF(AND(H31&gt;20, J31="สอนซ้ำ"), 3+((H31-20)/20), 0)))</f>
        <v>0</v>
      </c>
      <c r="AB31" s="156">
        <f>IF(AA31=0,0, IF(AA31&gt;6, 6, AA31))</f>
        <v>0</v>
      </c>
      <c r="AC31" s="156">
        <f>IF(H31=0,0, IF(H31&lt;=20, Z31*D31, IF(H31&gt;20, AB31*D31, 0)))</f>
        <v>0</v>
      </c>
      <c r="AD31" s="156">
        <f>IF(H31=0,0, IF(I31="ตรี",Y31, AC31))</f>
        <v>0</v>
      </c>
      <c r="AE31" s="156">
        <f>IF(E31=0,0, IF(AND(J31="สอนครั้งแรก", E31=2), 2.5+((E31-1)*1.5), IF(AND(J31="สอนครั้งแรก", E31=3), 2.5+((E31-1)*1.25), IF(AND(J31="สอนครั้งแรก", E31=1), 2.5, IF(AND(J31="สอนซ้ำ", E31=2), 3, IF(AND(J31="สอนซ้ำ", E31=3), 4))))))</f>
        <v>0</v>
      </c>
      <c r="AF31" s="162">
        <f>IF(L31=0,0, IF(L31="ปสม.", 0*M31, (3*M31)/15))</f>
        <v>0</v>
      </c>
      <c r="AG31" s="162">
        <f>IF(N31=0,0, IF(N31="นอกเวลา", (1*D31)+(1*E31), 0))</f>
        <v>0</v>
      </c>
      <c r="AH31" s="162">
        <f>IF(S31=1, Y31, IF(S31=2, AC31, 0))</f>
        <v>0</v>
      </c>
      <c r="AI31" s="162">
        <f>AE31+AD31</f>
        <v>0</v>
      </c>
      <c r="AJ31" s="162">
        <f t="shared" ref="AJ31:AJ50" si="26">IF(J31="สอนซ้ำ", AI31*K31, AI31)</f>
        <v>0</v>
      </c>
      <c r="AK31" s="431">
        <f>IF(L31=0,0, IF(L31="อคร.", AJ31+AF31, AJ31))</f>
        <v>0</v>
      </c>
      <c r="AL31" s="196">
        <f>AK31*G31</f>
        <v>0</v>
      </c>
      <c r="AM31" s="320">
        <f>IF(O31=0,0, IF(O31="EN", AL31*1.5, AL31))</f>
        <v>0</v>
      </c>
      <c r="AN31" s="320">
        <f>IF(N31=0,0, IF(N31="นอกเวลา", AG31+AM31,AM31))</f>
        <v>0</v>
      </c>
      <c r="AO31" s="172">
        <f>IF(S31=1, AN31, 0)</f>
        <v>0</v>
      </c>
      <c r="AP31" s="172">
        <f>IF(S31=2, AN31, 0)</f>
        <v>0</v>
      </c>
    </row>
    <row r="32" spans="1:45" x14ac:dyDescent="0.5">
      <c r="A32" s="162">
        <v>2</v>
      </c>
      <c r="B32" s="142"/>
      <c r="C32" s="406"/>
      <c r="D32" s="139"/>
      <c r="E32" s="139"/>
      <c r="F32" s="406"/>
      <c r="G32" s="308"/>
      <c r="H32" s="139"/>
      <c r="I32" s="406"/>
      <c r="J32" s="406"/>
      <c r="K32" s="406"/>
      <c r="L32" s="406"/>
      <c r="M32" s="406"/>
      <c r="N32" s="406"/>
      <c r="O32" s="406"/>
      <c r="P32" s="154" t="s">
        <v>463</v>
      </c>
      <c r="Q32" s="155">
        <f t="shared" ref="Q32:Q50" si="27">AN32</f>
        <v>0</v>
      </c>
      <c r="R32" s="163"/>
      <c r="S32" s="367">
        <f t="shared" ref="S32:S50" si="28">IF(I32=0,0, IF(I32="ตรี", 1, 2))</f>
        <v>0</v>
      </c>
      <c r="T32" s="368">
        <f t="shared" ref="T32:T50" si="29">IF(H32=0,0, IF(AND(H32&lt;20, J32="สอนครั้งแรก"), 2, IF(AND(H32&lt;20, J32="สอนซ้ำ"), 1, 0)))</f>
        <v>0</v>
      </c>
      <c r="U32" s="368">
        <f t="shared" ref="U32:U50" si="30">IF(H32=0,0, IF(AND(H32&gt;=20, H32&lt;=50), 1, 0))</f>
        <v>0</v>
      </c>
      <c r="V32" s="368">
        <f t="shared" ref="V32:V50" si="31">IF(U32=0,0, IF(AND(U32=1, J32="สอนครั้งแรก"), 3, IF(AND(U32=1, J32="สอนซ้ำ"), 2, 0)))</f>
        <v>0</v>
      </c>
      <c r="W32" s="368">
        <f t="shared" ref="W32:W50" si="32">IF(H32=0,0, IF(AND(H32&gt;50, J32="สอนครั้งแรก"), 3+((H32-50)/50), IF(AND(H32&gt;50, J32="สอนซ้ำ"), 2+((H32-50)/50), 0)))</f>
        <v>0</v>
      </c>
      <c r="X32" s="367">
        <f t="shared" ref="X32:X50" si="33">IF(W32=0,0, IF(W32&gt;6, 6, W32))</f>
        <v>0</v>
      </c>
      <c r="Y32" s="368">
        <f t="shared" ref="Y32:Y50" si="34">IF(H32=0,0, IF(H32&lt;20, T32*D32, IF(U32=1, V32*D32, IF(H32&gt;50, X32*D32,0))))</f>
        <v>0</v>
      </c>
      <c r="Z32" s="368">
        <f t="shared" ref="Z32:Z50" si="35">IF(H32=0,0, IF(AND(H32&lt;=20, J32="สอนครั้งแรก"), 4, IF(AND(H32&lt;=20, J32="สอนซ้ำ"), 3, 0)))</f>
        <v>0</v>
      </c>
      <c r="AA32" s="368">
        <f t="shared" ref="AA32:AA50" si="36">IF(H32=0,0, IF(AND(H32&gt;20, J32="สอนครั้งแรก"), 4+((H32-20)/20), IF(AND(H32&gt;20, J32="สอนซ้ำ"), 3+((H32-20)/20), 0)))</f>
        <v>0</v>
      </c>
      <c r="AB32" s="368">
        <f t="shared" ref="AB32:AB50" si="37">IF(AA32=0,0, IF(AA32&gt;6, 6, AA32))</f>
        <v>0</v>
      </c>
      <c r="AC32" s="405">
        <f t="shared" ref="AC32:AC50" si="38">IF(H32=0,0, IF(H32&lt;=20, Z32*D32, IF(H32&gt;20, AB32*D32, 0)))</f>
        <v>0</v>
      </c>
      <c r="AD32" s="368">
        <f t="shared" ref="AD32:AD50" si="39">IF(H32=0,0, IF(I32="ตรี",Y32, AC32))</f>
        <v>0</v>
      </c>
      <c r="AE32" s="530">
        <f t="shared" ref="AE32:AE50" si="40">IF(E32=0,0, IF(AND(J32="สอนครั้งแรก", E32=2), 2.5+((E32-1)*1.5), IF(AND(J32="สอนครั้งแรก", E32=3), 2.5+((E32-1)*1.25), IF(AND(J32="สอนครั้งแรก", E32=1), 2.5, IF(AND(J32="สอนซ้ำ", E32=2), 3, IF(AND(J32="สอนซ้ำ", E32=3), 4))))))</f>
        <v>0</v>
      </c>
      <c r="AF32" s="414">
        <f t="shared" ref="AF32:AF50" si="41">IF(L32=0,0, IF(L32="ปสม.", 0*M32, (3*M32)/15))</f>
        <v>0</v>
      </c>
      <c r="AG32" s="429">
        <f t="shared" ref="AG32:AG50" si="42">IF(N32=0,0, IF(N32="นอกเวลา", (1*D32)+(1*E32), 0))</f>
        <v>0</v>
      </c>
      <c r="AH32" s="367">
        <f t="shared" ref="AH32:AH50" si="43">IF(S32=1, Y32, IF(S32=2, AC32, 0))</f>
        <v>0</v>
      </c>
      <c r="AI32" s="367">
        <f t="shared" ref="AI32:AI50" si="44">IF(L32=0,0, IF(L32="อคร.", (AH32+AE32)+AF32, AH32+AE32))</f>
        <v>0</v>
      </c>
      <c r="AJ32" s="367">
        <f t="shared" si="26"/>
        <v>0</v>
      </c>
      <c r="AK32" s="431">
        <f t="shared" ref="AK32:AK50" si="45">IF(L32=0,0, IF(L32="อคร.", AJ32+AF32, AJ32))</f>
        <v>0</v>
      </c>
      <c r="AL32" s="367">
        <f t="shared" ref="AL32:AL50" si="46">AJ32*G32</f>
        <v>0</v>
      </c>
      <c r="AM32" s="367">
        <f t="shared" ref="AM32:AM50" si="47">IF(O32=0,0, IF(O32="EN", AL32*1.5, AL32))</f>
        <v>0</v>
      </c>
      <c r="AN32" s="367">
        <f t="shared" ref="AN32:AN50" si="48">IF(N32=0,0, IF(N32="นอกเวลา", AG32+AM32,AM32))</f>
        <v>0</v>
      </c>
      <c r="AO32" s="172">
        <f t="shared" ref="AO32:AO50" si="49">IF(S32=1, AN32, 0)</f>
        <v>0</v>
      </c>
      <c r="AP32" s="172">
        <f t="shared" ref="AP32:AP50" si="50">IF(S32=2, AN32, 0)</f>
        <v>0</v>
      </c>
    </row>
    <row r="33" spans="1:42" x14ac:dyDescent="0.5">
      <c r="A33" s="162">
        <v>3</v>
      </c>
      <c r="B33" s="142"/>
      <c r="C33" s="363"/>
      <c r="D33" s="139"/>
      <c r="E33" s="139"/>
      <c r="F33" s="363"/>
      <c r="G33" s="308"/>
      <c r="H33" s="139"/>
      <c r="I33" s="363"/>
      <c r="J33" s="363"/>
      <c r="K33" s="363"/>
      <c r="L33" s="363"/>
      <c r="M33" s="363"/>
      <c r="N33" s="363"/>
      <c r="O33" s="363"/>
      <c r="P33" s="154" t="s">
        <v>463</v>
      </c>
      <c r="Q33" s="155">
        <f t="shared" si="27"/>
        <v>0</v>
      </c>
      <c r="R33" s="163"/>
      <c r="S33" s="367">
        <f t="shared" si="28"/>
        <v>0</v>
      </c>
      <c r="T33" s="368">
        <f t="shared" si="29"/>
        <v>0</v>
      </c>
      <c r="U33" s="368">
        <f t="shared" si="30"/>
        <v>0</v>
      </c>
      <c r="V33" s="368">
        <f t="shared" si="31"/>
        <v>0</v>
      </c>
      <c r="W33" s="368">
        <f t="shared" si="32"/>
        <v>0</v>
      </c>
      <c r="X33" s="367">
        <f t="shared" si="33"/>
        <v>0</v>
      </c>
      <c r="Y33" s="368">
        <f t="shared" si="34"/>
        <v>0</v>
      </c>
      <c r="Z33" s="368">
        <f t="shared" si="35"/>
        <v>0</v>
      </c>
      <c r="AA33" s="368">
        <f t="shared" si="36"/>
        <v>0</v>
      </c>
      <c r="AB33" s="368">
        <f t="shared" si="37"/>
        <v>0</v>
      </c>
      <c r="AC33" s="405">
        <f t="shared" si="38"/>
        <v>0</v>
      </c>
      <c r="AD33" s="368">
        <f t="shared" si="39"/>
        <v>0</v>
      </c>
      <c r="AE33" s="530">
        <f t="shared" si="40"/>
        <v>0</v>
      </c>
      <c r="AF33" s="414">
        <f t="shared" si="41"/>
        <v>0</v>
      </c>
      <c r="AG33" s="429">
        <f t="shared" si="42"/>
        <v>0</v>
      </c>
      <c r="AH33" s="367">
        <f t="shared" si="43"/>
        <v>0</v>
      </c>
      <c r="AI33" s="367">
        <f t="shared" si="44"/>
        <v>0</v>
      </c>
      <c r="AJ33" s="367">
        <f t="shared" si="26"/>
        <v>0</v>
      </c>
      <c r="AK33" s="431">
        <f t="shared" si="45"/>
        <v>0</v>
      </c>
      <c r="AL33" s="367">
        <f t="shared" si="46"/>
        <v>0</v>
      </c>
      <c r="AM33" s="367">
        <f t="shared" si="47"/>
        <v>0</v>
      </c>
      <c r="AN33" s="367">
        <f t="shared" si="48"/>
        <v>0</v>
      </c>
      <c r="AO33" s="172">
        <f t="shared" si="49"/>
        <v>0</v>
      </c>
      <c r="AP33" s="172">
        <f t="shared" si="50"/>
        <v>0</v>
      </c>
    </row>
    <row r="34" spans="1:42" x14ac:dyDescent="0.5">
      <c r="A34" s="162">
        <v>4</v>
      </c>
      <c r="B34" s="142"/>
      <c r="C34" s="311"/>
      <c r="D34" s="139"/>
      <c r="E34" s="139"/>
      <c r="F34" s="311"/>
      <c r="G34" s="308"/>
      <c r="H34" s="139"/>
      <c r="I34" s="311"/>
      <c r="J34" s="311"/>
      <c r="K34" s="311"/>
      <c r="L34" s="311"/>
      <c r="M34" s="311"/>
      <c r="N34" s="311"/>
      <c r="O34" s="311"/>
      <c r="P34" s="154" t="s">
        <v>463</v>
      </c>
      <c r="Q34" s="155">
        <f t="shared" si="27"/>
        <v>0</v>
      </c>
      <c r="R34" s="163"/>
      <c r="S34" s="367">
        <f t="shared" si="28"/>
        <v>0</v>
      </c>
      <c r="T34" s="368">
        <f t="shared" si="29"/>
        <v>0</v>
      </c>
      <c r="U34" s="368">
        <f t="shared" si="30"/>
        <v>0</v>
      </c>
      <c r="V34" s="368">
        <f t="shared" si="31"/>
        <v>0</v>
      </c>
      <c r="W34" s="368">
        <f t="shared" si="32"/>
        <v>0</v>
      </c>
      <c r="X34" s="367">
        <f t="shared" si="33"/>
        <v>0</v>
      </c>
      <c r="Y34" s="368">
        <f t="shared" si="34"/>
        <v>0</v>
      </c>
      <c r="Z34" s="368">
        <f t="shared" si="35"/>
        <v>0</v>
      </c>
      <c r="AA34" s="368">
        <f t="shared" si="36"/>
        <v>0</v>
      </c>
      <c r="AB34" s="368">
        <f t="shared" si="37"/>
        <v>0</v>
      </c>
      <c r="AC34" s="405">
        <f t="shared" si="38"/>
        <v>0</v>
      </c>
      <c r="AD34" s="368">
        <f t="shared" si="39"/>
        <v>0</v>
      </c>
      <c r="AE34" s="530">
        <f t="shared" si="40"/>
        <v>0</v>
      </c>
      <c r="AF34" s="414">
        <f t="shared" si="41"/>
        <v>0</v>
      </c>
      <c r="AG34" s="429">
        <f t="shared" si="42"/>
        <v>0</v>
      </c>
      <c r="AH34" s="367">
        <f t="shared" si="43"/>
        <v>0</v>
      </c>
      <c r="AI34" s="367">
        <f t="shared" si="44"/>
        <v>0</v>
      </c>
      <c r="AJ34" s="367">
        <f t="shared" si="26"/>
        <v>0</v>
      </c>
      <c r="AK34" s="431">
        <f t="shared" si="45"/>
        <v>0</v>
      </c>
      <c r="AL34" s="367">
        <f t="shared" si="46"/>
        <v>0</v>
      </c>
      <c r="AM34" s="367">
        <f t="shared" si="47"/>
        <v>0</v>
      </c>
      <c r="AN34" s="367">
        <f t="shared" si="48"/>
        <v>0</v>
      </c>
      <c r="AO34" s="172">
        <f t="shared" si="49"/>
        <v>0</v>
      </c>
      <c r="AP34" s="172">
        <f t="shared" si="50"/>
        <v>0</v>
      </c>
    </row>
    <row r="35" spans="1:42" x14ac:dyDescent="0.5">
      <c r="A35" s="162">
        <v>5</v>
      </c>
      <c r="B35" s="142"/>
      <c r="C35" s="363"/>
      <c r="D35" s="139"/>
      <c r="E35" s="139"/>
      <c r="F35" s="363"/>
      <c r="G35" s="308"/>
      <c r="H35" s="139"/>
      <c r="I35" s="363"/>
      <c r="J35" s="363"/>
      <c r="K35" s="363"/>
      <c r="L35" s="363"/>
      <c r="M35" s="363"/>
      <c r="N35" s="363"/>
      <c r="O35" s="363"/>
      <c r="P35" s="154" t="s">
        <v>463</v>
      </c>
      <c r="Q35" s="155">
        <f t="shared" si="27"/>
        <v>0</v>
      </c>
      <c r="R35" s="163"/>
      <c r="S35" s="367">
        <f t="shared" si="28"/>
        <v>0</v>
      </c>
      <c r="T35" s="368">
        <f t="shared" si="29"/>
        <v>0</v>
      </c>
      <c r="U35" s="368">
        <f t="shared" si="30"/>
        <v>0</v>
      </c>
      <c r="V35" s="368">
        <f t="shared" si="31"/>
        <v>0</v>
      </c>
      <c r="W35" s="368">
        <f t="shared" si="32"/>
        <v>0</v>
      </c>
      <c r="X35" s="367">
        <f t="shared" si="33"/>
        <v>0</v>
      </c>
      <c r="Y35" s="368">
        <f t="shared" si="34"/>
        <v>0</v>
      </c>
      <c r="Z35" s="368">
        <f t="shared" si="35"/>
        <v>0</v>
      </c>
      <c r="AA35" s="368">
        <f t="shared" si="36"/>
        <v>0</v>
      </c>
      <c r="AB35" s="368">
        <f t="shared" si="37"/>
        <v>0</v>
      </c>
      <c r="AC35" s="405">
        <f t="shared" si="38"/>
        <v>0</v>
      </c>
      <c r="AD35" s="368">
        <f t="shared" si="39"/>
        <v>0</v>
      </c>
      <c r="AE35" s="530">
        <f t="shared" si="40"/>
        <v>0</v>
      </c>
      <c r="AF35" s="414">
        <f t="shared" si="41"/>
        <v>0</v>
      </c>
      <c r="AG35" s="429">
        <f t="shared" si="42"/>
        <v>0</v>
      </c>
      <c r="AH35" s="367">
        <f t="shared" si="43"/>
        <v>0</v>
      </c>
      <c r="AI35" s="367">
        <f t="shared" si="44"/>
        <v>0</v>
      </c>
      <c r="AJ35" s="367">
        <f t="shared" si="26"/>
        <v>0</v>
      </c>
      <c r="AK35" s="431">
        <f t="shared" si="45"/>
        <v>0</v>
      </c>
      <c r="AL35" s="367">
        <f t="shared" si="46"/>
        <v>0</v>
      </c>
      <c r="AM35" s="367">
        <f t="shared" si="47"/>
        <v>0</v>
      </c>
      <c r="AN35" s="367">
        <f t="shared" si="48"/>
        <v>0</v>
      </c>
      <c r="AO35" s="172">
        <f t="shared" si="49"/>
        <v>0</v>
      </c>
      <c r="AP35" s="172">
        <f t="shared" si="50"/>
        <v>0</v>
      </c>
    </row>
    <row r="36" spans="1:42" x14ac:dyDescent="0.5">
      <c r="A36" s="162">
        <v>6</v>
      </c>
      <c r="B36" s="142"/>
      <c r="C36" s="363"/>
      <c r="D36" s="139"/>
      <c r="E36" s="139"/>
      <c r="F36" s="363"/>
      <c r="G36" s="308"/>
      <c r="H36" s="139"/>
      <c r="I36" s="363"/>
      <c r="J36" s="363"/>
      <c r="K36" s="363"/>
      <c r="L36" s="363"/>
      <c r="M36" s="363"/>
      <c r="N36" s="363"/>
      <c r="O36" s="363"/>
      <c r="P36" s="154" t="s">
        <v>463</v>
      </c>
      <c r="Q36" s="155">
        <f t="shared" si="27"/>
        <v>0</v>
      </c>
      <c r="R36" s="163"/>
      <c r="S36" s="367">
        <f t="shared" si="28"/>
        <v>0</v>
      </c>
      <c r="T36" s="368">
        <f t="shared" si="29"/>
        <v>0</v>
      </c>
      <c r="U36" s="368">
        <f t="shared" si="30"/>
        <v>0</v>
      </c>
      <c r="V36" s="368">
        <f t="shared" si="31"/>
        <v>0</v>
      </c>
      <c r="W36" s="368">
        <f t="shared" si="32"/>
        <v>0</v>
      </c>
      <c r="X36" s="367">
        <f t="shared" si="33"/>
        <v>0</v>
      </c>
      <c r="Y36" s="368">
        <f t="shared" si="34"/>
        <v>0</v>
      </c>
      <c r="Z36" s="368">
        <f t="shared" si="35"/>
        <v>0</v>
      </c>
      <c r="AA36" s="368">
        <f t="shared" si="36"/>
        <v>0</v>
      </c>
      <c r="AB36" s="368">
        <f t="shared" si="37"/>
        <v>0</v>
      </c>
      <c r="AC36" s="405">
        <f t="shared" si="38"/>
        <v>0</v>
      </c>
      <c r="AD36" s="368">
        <f t="shared" si="39"/>
        <v>0</v>
      </c>
      <c r="AE36" s="530">
        <f t="shared" si="40"/>
        <v>0</v>
      </c>
      <c r="AF36" s="414">
        <f t="shared" si="41"/>
        <v>0</v>
      </c>
      <c r="AG36" s="429">
        <f t="shared" si="42"/>
        <v>0</v>
      </c>
      <c r="AH36" s="367">
        <f t="shared" si="43"/>
        <v>0</v>
      </c>
      <c r="AI36" s="367">
        <f t="shared" si="44"/>
        <v>0</v>
      </c>
      <c r="AJ36" s="367">
        <f t="shared" si="26"/>
        <v>0</v>
      </c>
      <c r="AK36" s="431">
        <f t="shared" si="45"/>
        <v>0</v>
      </c>
      <c r="AL36" s="367">
        <f t="shared" si="46"/>
        <v>0</v>
      </c>
      <c r="AM36" s="367">
        <f t="shared" si="47"/>
        <v>0</v>
      </c>
      <c r="AN36" s="367">
        <f t="shared" si="48"/>
        <v>0</v>
      </c>
      <c r="AO36" s="172">
        <f t="shared" si="49"/>
        <v>0</v>
      </c>
      <c r="AP36" s="172">
        <f t="shared" si="50"/>
        <v>0</v>
      </c>
    </row>
    <row r="37" spans="1:42" x14ac:dyDescent="0.5">
      <c r="A37" s="162">
        <v>7</v>
      </c>
      <c r="B37" s="142"/>
      <c r="C37" s="363"/>
      <c r="D37" s="139"/>
      <c r="E37" s="139"/>
      <c r="F37" s="363"/>
      <c r="G37" s="308"/>
      <c r="H37" s="139"/>
      <c r="I37" s="363"/>
      <c r="J37" s="363"/>
      <c r="K37" s="363"/>
      <c r="L37" s="363"/>
      <c r="M37" s="363"/>
      <c r="N37" s="363"/>
      <c r="O37" s="363"/>
      <c r="P37" s="154" t="s">
        <v>463</v>
      </c>
      <c r="Q37" s="155">
        <f t="shared" si="27"/>
        <v>0</v>
      </c>
      <c r="R37" s="163"/>
      <c r="S37" s="367">
        <f t="shared" si="28"/>
        <v>0</v>
      </c>
      <c r="T37" s="368">
        <f t="shared" si="29"/>
        <v>0</v>
      </c>
      <c r="U37" s="368">
        <f t="shared" si="30"/>
        <v>0</v>
      </c>
      <c r="V37" s="368">
        <f t="shared" si="31"/>
        <v>0</v>
      </c>
      <c r="W37" s="368">
        <f t="shared" si="32"/>
        <v>0</v>
      </c>
      <c r="X37" s="367">
        <f t="shared" si="33"/>
        <v>0</v>
      </c>
      <c r="Y37" s="368">
        <f t="shared" si="34"/>
        <v>0</v>
      </c>
      <c r="Z37" s="368">
        <f t="shared" si="35"/>
        <v>0</v>
      </c>
      <c r="AA37" s="368">
        <f t="shared" si="36"/>
        <v>0</v>
      </c>
      <c r="AB37" s="368">
        <f t="shared" si="37"/>
        <v>0</v>
      </c>
      <c r="AC37" s="405">
        <f t="shared" si="38"/>
        <v>0</v>
      </c>
      <c r="AD37" s="368">
        <f t="shared" si="39"/>
        <v>0</v>
      </c>
      <c r="AE37" s="530">
        <f t="shared" si="40"/>
        <v>0</v>
      </c>
      <c r="AF37" s="414">
        <f t="shared" si="41"/>
        <v>0</v>
      </c>
      <c r="AG37" s="429">
        <f t="shared" si="42"/>
        <v>0</v>
      </c>
      <c r="AH37" s="367">
        <f t="shared" si="43"/>
        <v>0</v>
      </c>
      <c r="AI37" s="367">
        <f t="shared" si="44"/>
        <v>0</v>
      </c>
      <c r="AJ37" s="367">
        <f t="shared" si="26"/>
        <v>0</v>
      </c>
      <c r="AK37" s="431">
        <f t="shared" si="45"/>
        <v>0</v>
      </c>
      <c r="AL37" s="367">
        <f t="shared" si="46"/>
        <v>0</v>
      </c>
      <c r="AM37" s="367">
        <f t="shared" si="47"/>
        <v>0</v>
      </c>
      <c r="AN37" s="367">
        <f t="shared" si="48"/>
        <v>0</v>
      </c>
      <c r="AO37" s="172">
        <f t="shared" si="49"/>
        <v>0</v>
      </c>
      <c r="AP37" s="172">
        <f t="shared" si="50"/>
        <v>0</v>
      </c>
    </row>
    <row r="38" spans="1:42" x14ac:dyDescent="0.5">
      <c r="A38" s="162">
        <v>8</v>
      </c>
      <c r="B38" s="142"/>
      <c r="C38" s="311"/>
      <c r="D38" s="139"/>
      <c r="E38" s="139"/>
      <c r="F38" s="311"/>
      <c r="G38" s="308"/>
      <c r="H38" s="139"/>
      <c r="I38" s="311"/>
      <c r="J38" s="311"/>
      <c r="K38" s="311"/>
      <c r="L38" s="311"/>
      <c r="M38" s="311"/>
      <c r="N38" s="311"/>
      <c r="O38" s="311"/>
      <c r="P38" s="154" t="s">
        <v>463</v>
      </c>
      <c r="Q38" s="155">
        <f t="shared" si="27"/>
        <v>0</v>
      </c>
      <c r="R38" s="163"/>
      <c r="S38" s="367">
        <f t="shared" si="28"/>
        <v>0</v>
      </c>
      <c r="T38" s="368">
        <f t="shared" si="29"/>
        <v>0</v>
      </c>
      <c r="U38" s="368">
        <f t="shared" si="30"/>
        <v>0</v>
      </c>
      <c r="V38" s="368">
        <f t="shared" si="31"/>
        <v>0</v>
      </c>
      <c r="W38" s="368">
        <f t="shared" si="32"/>
        <v>0</v>
      </c>
      <c r="X38" s="367">
        <f t="shared" si="33"/>
        <v>0</v>
      </c>
      <c r="Y38" s="368">
        <f t="shared" si="34"/>
        <v>0</v>
      </c>
      <c r="Z38" s="368">
        <f t="shared" si="35"/>
        <v>0</v>
      </c>
      <c r="AA38" s="368">
        <f t="shared" si="36"/>
        <v>0</v>
      </c>
      <c r="AB38" s="368">
        <f t="shared" si="37"/>
        <v>0</v>
      </c>
      <c r="AC38" s="405">
        <f t="shared" si="38"/>
        <v>0</v>
      </c>
      <c r="AD38" s="368">
        <f t="shared" si="39"/>
        <v>0</v>
      </c>
      <c r="AE38" s="530">
        <f t="shared" si="40"/>
        <v>0</v>
      </c>
      <c r="AF38" s="414">
        <f t="shared" si="41"/>
        <v>0</v>
      </c>
      <c r="AG38" s="429">
        <f t="shared" si="42"/>
        <v>0</v>
      </c>
      <c r="AH38" s="367">
        <f t="shared" si="43"/>
        <v>0</v>
      </c>
      <c r="AI38" s="367">
        <f t="shared" si="44"/>
        <v>0</v>
      </c>
      <c r="AJ38" s="367">
        <f t="shared" si="26"/>
        <v>0</v>
      </c>
      <c r="AK38" s="431">
        <f t="shared" si="45"/>
        <v>0</v>
      </c>
      <c r="AL38" s="367">
        <f t="shared" si="46"/>
        <v>0</v>
      </c>
      <c r="AM38" s="367">
        <f t="shared" si="47"/>
        <v>0</v>
      </c>
      <c r="AN38" s="367">
        <f t="shared" si="48"/>
        <v>0</v>
      </c>
      <c r="AO38" s="172">
        <f t="shared" si="49"/>
        <v>0</v>
      </c>
      <c r="AP38" s="172">
        <f t="shared" si="50"/>
        <v>0</v>
      </c>
    </row>
    <row r="39" spans="1:42" x14ac:dyDescent="0.5">
      <c r="A39" s="162">
        <v>9</v>
      </c>
      <c r="B39" s="142"/>
      <c r="C39" s="363"/>
      <c r="D39" s="139"/>
      <c r="E39" s="139"/>
      <c r="F39" s="363"/>
      <c r="G39" s="308"/>
      <c r="H39" s="139"/>
      <c r="I39" s="363"/>
      <c r="J39" s="363"/>
      <c r="K39" s="363"/>
      <c r="L39" s="363"/>
      <c r="M39" s="363"/>
      <c r="N39" s="363"/>
      <c r="O39" s="363"/>
      <c r="P39" s="154" t="s">
        <v>463</v>
      </c>
      <c r="Q39" s="155">
        <f t="shared" si="27"/>
        <v>0</v>
      </c>
      <c r="R39" s="163"/>
      <c r="S39" s="367">
        <f t="shared" si="28"/>
        <v>0</v>
      </c>
      <c r="T39" s="368">
        <f t="shared" si="29"/>
        <v>0</v>
      </c>
      <c r="U39" s="368">
        <f t="shared" si="30"/>
        <v>0</v>
      </c>
      <c r="V39" s="368">
        <f t="shared" si="31"/>
        <v>0</v>
      </c>
      <c r="W39" s="368">
        <f t="shared" si="32"/>
        <v>0</v>
      </c>
      <c r="X39" s="367">
        <f t="shared" si="33"/>
        <v>0</v>
      </c>
      <c r="Y39" s="368">
        <f t="shared" si="34"/>
        <v>0</v>
      </c>
      <c r="Z39" s="368">
        <f t="shared" si="35"/>
        <v>0</v>
      </c>
      <c r="AA39" s="368">
        <f t="shared" si="36"/>
        <v>0</v>
      </c>
      <c r="AB39" s="368">
        <f t="shared" si="37"/>
        <v>0</v>
      </c>
      <c r="AC39" s="405">
        <f t="shared" si="38"/>
        <v>0</v>
      </c>
      <c r="AD39" s="368">
        <f t="shared" si="39"/>
        <v>0</v>
      </c>
      <c r="AE39" s="530">
        <f t="shared" si="40"/>
        <v>0</v>
      </c>
      <c r="AF39" s="414">
        <f t="shared" si="41"/>
        <v>0</v>
      </c>
      <c r="AG39" s="429">
        <f t="shared" si="42"/>
        <v>0</v>
      </c>
      <c r="AH39" s="367">
        <f t="shared" si="43"/>
        <v>0</v>
      </c>
      <c r="AI39" s="367">
        <f t="shared" si="44"/>
        <v>0</v>
      </c>
      <c r="AJ39" s="367">
        <f t="shared" si="26"/>
        <v>0</v>
      </c>
      <c r="AK39" s="431">
        <f t="shared" si="45"/>
        <v>0</v>
      </c>
      <c r="AL39" s="367">
        <f t="shared" si="46"/>
        <v>0</v>
      </c>
      <c r="AM39" s="367">
        <f t="shared" si="47"/>
        <v>0</v>
      </c>
      <c r="AN39" s="367">
        <f t="shared" si="48"/>
        <v>0</v>
      </c>
      <c r="AO39" s="172">
        <f t="shared" si="49"/>
        <v>0</v>
      </c>
      <c r="AP39" s="172">
        <f t="shared" si="50"/>
        <v>0</v>
      </c>
    </row>
    <row r="40" spans="1:42" x14ac:dyDescent="0.5">
      <c r="A40" s="162">
        <v>10</v>
      </c>
      <c r="B40" s="142"/>
      <c r="C40" s="363"/>
      <c r="D40" s="139"/>
      <c r="E40" s="139"/>
      <c r="F40" s="363"/>
      <c r="G40" s="308"/>
      <c r="H40" s="139"/>
      <c r="I40" s="363"/>
      <c r="J40" s="363"/>
      <c r="K40" s="363"/>
      <c r="L40" s="363"/>
      <c r="M40" s="363"/>
      <c r="N40" s="363"/>
      <c r="O40" s="363"/>
      <c r="P40" s="154" t="s">
        <v>463</v>
      </c>
      <c r="Q40" s="155">
        <f t="shared" si="27"/>
        <v>0</v>
      </c>
      <c r="R40" s="163"/>
      <c r="S40" s="367">
        <f t="shared" si="28"/>
        <v>0</v>
      </c>
      <c r="T40" s="368">
        <f t="shared" si="29"/>
        <v>0</v>
      </c>
      <c r="U40" s="368">
        <f t="shared" si="30"/>
        <v>0</v>
      </c>
      <c r="V40" s="368">
        <f t="shared" si="31"/>
        <v>0</v>
      </c>
      <c r="W40" s="368">
        <f t="shared" si="32"/>
        <v>0</v>
      </c>
      <c r="X40" s="367">
        <f t="shared" si="33"/>
        <v>0</v>
      </c>
      <c r="Y40" s="368">
        <f t="shared" si="34"/>
        <v>0</v>
      </c>
      <c r="Z40" s="368">
        <f t="shared" si="35"/>
        <v>0</v>
      </c>
      <c r="AA40" s="368">
        <f t="shared" si="36"/>
        <v>0</v>
      </c>
      <c r="AB40" s="368">
        <f t="shared" si="37"/>
        <v>0</v>
      </c>
      <c r="AC40" s="405">
        <f t="shared" si="38"/>
        <v>0</v>
      </c>
      <c r="AD40" s="368">
        <f t="shared" si="39"/>
        <v>0</v>
      </c>
      <c r="AE40" s="530">
        <f t="shared" si="40"/>
        <v>0</v>
      </c>
      <c r="AF40" s="414">
        <f t="shared" si="41"/>
        <v>0</v>
      </c>
      <c r="AG40" s="429">
        <f t="shared" si="42"/>
        <v>0</v>
      </c>
      <c r="AH40" s="367">
        <f t="shared" si="43"/>
        <v>0</v>
      </c>
      <c r="AI40" s="367">
        <f t="shared" si="44"/>
        <v>0</v>
      </c>
      <c r="AJ40" s="367">
        <f t="shared" si="26"/>
        <v>0</v>
      </c>
      <c r="AK40" s="431">
        <f t="shared" si="45"/>
        <v>0</v>
      </c>
      <c r="AL40" s="367">
        <f t="shared" si="46"/>
        <v>0</v>
      </c>
      <c r="AM40" s="367">
        <f t="shared" si="47"/>
        <v>0</v>
      </c>
      <c r="AN40" s="367">
        <f t="shared" si="48"/>
        <v>0</v>
      </c>
      <c r="AO40" s="172">
        <f t="shared" si="49"/>
        <v>0</v>
      </c>
      <c r="AP40" s="172">
        <f t="shared" si="50"/>
        <v>0</v>
      </c>
    </row>
    <row r="41" spans="1:42" x14ac:dyDescent="0.5">
      <c r="A41" s="162">
        <v>11</v>
      </c>
      <c r="B41" s="142"/>
      <c r="C41" s="363"/>
      <c r="D41" s="139"/>
      <c r="E41" s="139"/>
      <c r="F41" s="363"/>
      <c r="G41" s="308"/>
      <c r="H41" s="139"/>
      <c r="I41" s="363"/>
      <c r="J41" s="363"/>
      <c r="K41" s="363"/>
      <c r="L41" s="363"/>
      <c r="M41" s="363"/>
      <c r="N41" s="363"/>
      <c r="O41" s="363"/>
      <c r="P41" s="154" t="s">
        <v>463</v>
      </c>
      <c r="Q41" s="155">
        <f t="shared" si="27"/>
        <v>0</v>
      </c>
      <c r="R41" s="163"/>
      <c r="S41" s="367">
        <f t="shared" si="28"/>
        <v>0</v>
      </c>
      <c r="T41" s="368">
        <f t="shared" si="29"/>
        <v>0</v>
      </c>
      <c r="U41" s="368">
        <f t="shared" si="30"/>
        <v>0</v>
      </c>
      <c r="V41" s="368">
        <f t="shared" si="31"/>
        <v>0</v>
      </c>
      <c r="W41" s="368">
        <f t="shared" si="32"/>
        <v>0</v>
      </c>
      <c r="X41" s="367">
        <f t="shared" si="33"/>
        <v>0</v>
      </c>
      <c r="Y41" s="368">
        <f t="shared" si="34"/>
        <v>0</v>
      </c>
      <c r="Z41" s="368">
        <f t="shared" si="35"/>
        <v>0</v>
      </c>
      <c r="AA41" s="368">
        <f t="shared" si="36"/>
        <v>0</v>
      </c>
      <c r="AB41" s="368">
        <f t="shared" si="37"/>
        <v>0</v>
      </c>
      <c r="AC41" s="405">
        <f t="shared" si="38"/>
        <v>0</v>
      </c>
      <c r="AD41" s="368">
        <f t="shared" si="39"/>
        <v>0</v>
      </c>
      <c r="AE41" s="530">
        <f t="shared" si="40"/>
        <v>0</v>
      </c>
      <c r="AF41" s="414">
        <f t="shared" si="41"/>
        <v>0</v>
      </c>
      <c r="AG41" s="429">
        <f t="shared" si="42"/>
        <v>0</v>
      </c>
      <c r="AH41" s="367">
        <f t="shared" si="43"/>
        <v>0</v>
      </c>
      <c r="AI41" s="367">
        <f t="shared" si="44"/>
        <v>0</v>
      </c>
      <c r="AJ41" s="367">
        <f t="shared" si="26"/>
        <v>0</v>
      </c>
      <c r="AK41" s="431">
        <f t="shared" si="45"/>
        <v>0</v>
      </c>
      <c r="AL41" s="367">
        <f t="shared" si="46"/>
        <v>0</v>
      </c>
      <c r="AM41" s="367">
        <f t="shared" si="47"/>
        <v>0</v>
      </c>
      <c r="AN41" s="367">
        <f t="shared" si="48"/>
        <v>0</v>
      </c>
      <c r="AO41" s="172">
        <f t="shared" si="49"/>
        <v>0</v>
      </c>
      <c r="AP41" s="172">
        <f t="shared" si="50"/>
        <v>0</v>
      </c>
    </row>
    <row r="42" spans="1:42" x14ac:dyDescent="0.5">
      <c r="A42" s="162">
        <v>12</v>
      </c>
      <c r="B42" s="142"/>
      <c r="C42" s="363"/>
      <c r="D42" s="139"/>
      <c r="E42" s="139"/>
      <c r="F42" s="363"/>
      <c r="G42" s="308"/>
      <c r="H42" s="139"/>
      <c r="I42" s="363"/>
      <c r="J42" s="363"/>
      <c r="K42" s="363"/>
      <c r="L42" s="363"/>
      <c r="M42" s="363"/>
      <c r="N42" s="363"/>
      <c r="O42" s="363"/>
      <c r="P42" s="154" t="s">
        <v>463</v>
      </c>
      <c r="Q42" s="155">
        <f t="shared" si="27"/>
        <v>0</v>
      </c>
      <c r="R42" s="163"/>
      <c r="S42" s="367">
        <f t="shared" si="28"/>
        <v>0</v>
      </c>
      <c r="T42" s="368">
        <f t="shared" si="29"/>
        <v>0</v>
      </c>
      <c r="U42" s="368">
        <f t="shared" si="30"/>
        <v>0</v>
      </c>
      <c r="V42" s="368">
        <f t="shared" si="31"/>
        <v>0</v>
      </c>
      <c r="W42" s="368">
        <f t="shared" si="32"/>
        <v>0</v>
      </c>
      <c r="X42" s="367">
        <f t="shared" si="33"/>
        <v>0</v>
      </c>
      <c r="Y42" s="368">
        <f t="shared" si="34"/>
        <v>0</v>
      </c>
      <c r="Z42" s="368">
        <f t="shared" si="35"/>
        <v>0</v>
      </c>
      <c r="AA42" s="368">
        <f t="shared" si="36"/>
        <v>0</v>
      </c>
      <c r="AB42" s="368">
        <f t="shared" si="37"/>
        <v>0</v>
      </c>
      <c r="AC42" s="405">
        <f t="shared" si="38"/>
        <v>0</v>
      </c>
      <c r="AD42" s="368">
        <f t="shared" si="39"/>
        <v>0</v>
      </c>
      <c r="AE42" s="530">
        <f t="shared" si="40"/>
        <v>0</v>
      </c>
      <c r="AF42" s="414">
        <f t="shared" si="41"/>
        <v>0</v>
      </c>
      <c r="AG42" s="429">
        <f t="shared" si="42"/>
        <v>0</v>
      </c>
      <c r="AH42" s="367">
        <f t="shared" si="43"/>
        <v>0</v>
      </c>
      <c r="AI42" s="367">
        <f t="shared" si="44"/>
        <v>0</v>
      </c>
      <c r="AJ42" s="367">
        <f t="shared" si="26"/>
        <v>0</v>
      </c>
      <c r="AK42" s="431">
        <f t="shared" si="45"/>
        <v>0</v>
      </c>
      <c r="AL42" s="367">
        <f t="shared" si="46"/>
        <v>0</v>
      </c>
      <c r="AM42" s="367">
        <f t="shared" si="47"/>
        <v>0</v>
      </c>
      <c r="AN42" s="367">
        <f t="shared" si="48"/>
        <v>0</v>
      </c>
      <c r="AO42" s="172">
        <f t="shared" si="49"/>
        <v>0</v>
      </c>
      <c r="AP42" s="172">
        <f t="shared" si="50"/>
        <v>0</v>
      </c>
    </row>
    <row r="43" spans="1:42" x14ac:dyDescent="0.5">
      <c r="A43" s="162">
        <v>13</v>
      </c>
      <c r="B43" s="142"/>
      <c r="C43" s="325"/>
      <c r="D43" s="139"/>
      <c r="E43" s="139"/>
      <c r="F43" s="325"/>
      <c r="G43" s="308"/>
      <c r="H43" s="139"/>
      <c r="I43" s="325"/>
      <c r="J43" s="325"/>
      <c r="K43" s="325"/>
      <c r="L43" s="325"/>
      <c r="M43" s="325"/>
      <c r="N43" s="325"/>
      <c r="O43" s="325"/>
      <c r="P43" s="154" t="s">
        <v>463</v>
      </c>
      <c r="Q43" s="155">
        <f t="shared" si="27"/>
        <v>0</v>
      </c>
      <c r="R43" s="163"/>
      <c r="S43" s="367">
        <f t="shared" si="28"/>
        <v>0</v>
      </c>
      <c r="T43" s="368">
        <f t="shared" si="29"/>
        <v>0</v>
      </c>
      <c r="U43" s="368">
        <f t="shared" si="30"/>
        <v>0</v>
      </c>
      <c r="V43" s="368">
        <f t="shared" si="31"/>
        <v>0</v>
      </c>
      <c r="W43" s="368">
        <f t="shared" si="32"/>
        <v>0</v>
      </c>
      <c r="X43" s="367">
        <f t="shared" si="33"/>
        <v>0</v>
      </c>
      <c r="Y43" s="368">
        <f t="shared" si="34"/>
        <v>0</v>
      </c>
      <c r="Z43" s="368">
        <f t="shared" si="35"/>
        <v>0</v>
      </c>
      <c r="AA43" s="368">
        <f t="shared" si="36"/>
        <v>0</v>
      </c>
      <c r="AB43" s="368">
        <f t="shared" si="37"/>
        <v>0</v>
      </c>
      <c r="AC43" s="405">
        <f t="shared" si="38"/>
        <v>0</v>
      </c>
      <c r="AD43" s="368">
        <f t="shared" si="39"/>
        <v>0</v>
      </c>
      <c r="AE43" s="530">
        <f t="shared" si="40"/>
        <v>0</v>
      </c>
      <c r="AF43" s="414">
        <f t="shared" si="41"/>
        <v>0</v>
      </c>
      <c r="AG43" s="429">
        <f t="shared" si="42"/>
        <v>0</v>
      </c>
      <c r="AH43" s="367">
        <f t="shared" si="43"/>
        <v>0</v>
      </c>
      <c r="AI43" s="367">
        <f t="shared" si="44"/>
        <v>0</v>
      </c>
      <c r="AJ43" s="367">
        <f t="shared" si="26"/>
        <v>0</v>
      </c>
      <c r="AK43" s="431">
        <f t="shared" si="45"/>
        <v>0</v>
      </c>
      <c r="AL43" s="367">
        <f t="shared" si="46"/>
        <v>0</v>
      </c>
      <c r="AM43" s="367">
        <f t="shared" si="47"/>
        <v>0</v>
      </c>
      <c r="AN43" s="367">
        <f t="shared" si="48"/>
        <v>0</v>
      </c>
      <c r="AO43" s="172">
        <f t="shared" si="49"/>
        <v>0</v>
      </c>
      <c r="AP43" s="172">
        <f t="shared" si="50"/>
        <v>0</v>
      </c>
    </row>
    <row r="44" spans="1:42" x14ac:dyDescent="0.5">
      <c r="A44" s="162">
        <v>14</v>
      </c>
      <c r="B44" s="142"/>
      <c r="C44" s="89"/>
      <c r="D44" s="139"/>
      <c r="E44" s="139"/>
      <c r="F44" s="89"/>
      <c r="G44" s="308"/>
      <c r="H44" s="139"/>
      <c r="I44" s="89"/>
      <c r="J44" s="89"/>
      <c r="K44" s="89"/>
      <c r="L44" s="89"/>
      <c r="M44" s="89"/>
      <c r="N44" s="89"/>
      <c r="O44" s="89"/>
      <c r="P44" s="154" t="s">
        <v>463</v>
      </c>
      <c r="Q44" s="155">
        <f t="shared" si="27"/>
        <v>0</v>
      </c>
      <c r="R44" s="163"/>
      <c r="S44" s="367">
        <f t="shared" si="28"/>
        <v>0</v>
      </c>
      <c r="T44" s="368">
        <f t="shared" si="29"/>
        <v>0</v>
      </c>
      <c r="U44" s="368">
        <f t="shared" si="30"/>
        <v>0</v>
      </c>
      <c r="V44" s="368">
        <f t="shared" si="31"/>
        <v>0</v>
      </c>
      <c r="W44" s="368">
        <f t="shared" si="32"/>
        <v>0</v>
      </c>
      <c r="X44" s="367">
        <f t="shared" si="33"/>
        <v>0</v>
      </c>
      <c r="Y44" s="368">
        <f t="shared" si="34"/>
        <v>0</v>
      </c>
      <c r="Z44" s="368">
        <f t="shared" si="35"/>
        <v>0</v>
      </c>
      <c r="AA44" s="368">
        <f t="shared" si="36"/>
        <v>0</v>
      </c>
      <c r="AB44" s="368">
        <f t="shared" si="37"/>
        <v>0</v>
      </c>
      <c r="AC44" s="405">
        <f t="shared" si="38"/>
        <v>0</v>
      </c>
      <c r="AD44" s="368">
        <f t="shared" si="39"/>
        <v>0</v>
      </c>
      <c r="AE44" s="530">
        <f t="shared" si="40"/>
        <v>0</v>
      </c>
      <c r="AF44" s="414">
        <f t="shared" si="41"/>
        <v>0</v>
      </c>
      <c r="AG44" s="429">
        <f t="shared" si="42"/>
        <v>0</v>
      </c>
      <c r="AH44" s="367">
        <f t="shared" si="43"/>
        <v>0</v>
      </c>
      <c r="AI44" s="367">
        <f t="shared" si="44"/>
        <v>0</v>
      </c>
      <c r="AJ44" s="367">
        <f t="shared" si="26"/>
        <v>0</v>
      </c>
      <c r="AK44" s="431">
        <f t="shared" si="45"/>
        <v>0</v>
      </c>
      <c r="AL44" s="367">
        <f t="shared" si="46"/>
        <v>0</v>
      </c>
      <c r="AM44" s="367">
        <f t="shared" si="47"/>
        <v>0</v>
      </c>
      <c r="AN44" s="367">
        <f t="shared" si="48"/>
        <v>0</v>
      </c>
      <c r="AO44" s="172">
        <f t="shared" si="49"/>
        <v>0</v>
      </c>
      <c r="AP44" s="172">
        <f t="shared" si="50"/>
        <v>0</v>
      </c>
    </row>
    <row r="45" spans="1:42" x14ac:dyDescent="0.5">
      <c r="A45" s="162">
        <v>15</v>
      </c>
      <c r="B45" s="142"/>
      <c r="C45" s="89"/>
      <c r="D45" s="139"/>
      <c r="E45" s="139"/>
      <c r="F45" s="89"/>
      <c r="G45" s="308"/>
      <c r="H45" s="139"/>
      <c r="I45" s="89"/>
      <c r="J45" s="89"/>
      <c r="K45" s="89"/>
      <c r="L45" s="89"/>
      <c r="M45" s="89"/>
      <c r="N45" s="89"/>
      <c r="O45" s="89"/>
      <c r="P45" s="154" t="s">
        <v>463</v>
      </c>
      <c r="Q45" s="155">
        <f t="shared" si="27"/>
        <v>0</v>
      </c>
      <c r="R45" s="163"/>
      <c r="S45" s="367">
        <f t="shared" si="28"/>
        <v>0</v>
      </c>
      <c r="T45" s="368">
        <f t="shared" si="29"/>
        <v>0</v>
      </c>
      <c r="U45" s="368">
        <f t="shared" si="30"/>
        <v>0</v>
      </c>
      <c r="V45" s="368">
        <f t="shared" si="31"/>
        <v>0</v>
      </c>
      <c r="W45" s="368">
        <f t="shared" si="32"/>
        <v>0</v>
      </c>
      <c r="X45" s="367">
        <f t="shared" si="33"/>
        <v>0</v>
      </c>
      <c r="Y45" s="368">
        <f t="shared" si="34"/>
        <v>0</v>
      </c>
      <c r="Z45" s="368">
        <f t="shared" si="35"/>
        <v>0</v>
      </c>
      <c r="AA45" s="368">
        <f t="shared" si="36"/>
        <v>0</v>
      </c>
      <c r="AB45" s="368">
        <f t="shared" si="37"/>
        <v>0</v>
      </c>
      <c r="AC45" s="405">
        <f t="shared" si="38"/>
        <v>0</v>
      </c>
      <c r="AD45" s="368">
        <f t="shared" si="39"/>
        <v>0</v>
      </c>
      <c r="AE45" s="530">
        <f t="shared" si="40"/>
        <v>0</v>
      </c>
      <c r="AF45" s="414">
        <f t="shared" si="41"/>
        <v>0</v>
      </c>
      <c r="AG45" s="429">
        <f t="shared" si="42"/>
        <v>0</v>
      </c>
      <c r="AH45" s="367">
        <f t="shared" si="43"/>
        <v>0</v>
      </c>
      <c r="AI45" s="367">
        <f t="shared" si="44"/>
        <v>0</v>
      </c>
      <c r="AJ45" s="367">
        <f t="shared" si="26"/>
        <v>0</v>
      </c>
      <c r="AK45" s="431">
        <f t="shared" si="45"/>
        <v>0</v>
      </c>
      <c r="AL45" s="367">
        <f t="shared" si="46"/>
        <v>0</v>
      </c>
      <c r="AM45" s="367">
        <f t="shared" si="47"/>
        <v>0</v>
      </c>
      <c r="AN45" s="367">
        <f t="shared" si="48"/>
        <v>0</v>
      </c>
      <c r="AO45" s="172">
        <f t="shared" si="49"/>
        <v>0</v>
      </c>
      <c r="AP45" s="172">
        <f t="shared" si="50"/>
        <v>0</v>
      </c>
    </row>
    <row r="46" spans="1:42" s="195" customFormat="1" x14ac:dyDescent="0.5">
      <c r="A46" s="355">
        <v>16</v>
      </c>
      <c r="B46" s="142"/>
      <c r="C46" s="356"/>
      <c r="D46" s="139"/>
      <c r="E46" s="139"/>
      <c r="F46" s="356"/>
      <c r="G46" s="308"/>
      <c r="H46" s="139"/>
      <c r="I46" s="356"/>
      <c r="J46" s="356"/>
      <c r="K46" s="356"/>
      <c r="L46" s="356"/>
      <c r="M46" s="356"/>
      <c r="N46" s="356"/>
      <c r="O46" s="356"/>
      <c r="P46" s="154" t="s">
        <v>463</v>
      </c>
      <c r="Q46" s="155">
        <f t="shared" si="27"/>
        <v>0</v>
      </c>
      <c r="R46" s="163"/>
      <c r="S46" s="367">
        <f t="shared" si="28"/>
        <v>0</v>
      </c>
      <c r="T46" s="368">
        <f t="shared" si="29"/>
        <v>0</v>
      </c>
      <c r="U46" s="368">
        <f t="shared" si="30"/>
        <v>0</v>
      </c>
      <c r="V46" s="368">
        <f t="shared" si="31"/>
        <v>0</v>
      </c>
      <c r="W46" s="368">
        <f t="shared" si="32"/>
        <v>0</v>
      </c>
      <c r="X46" s="367">
        <f t="shared" si="33"/>
        <v>0</v>
      </c>
      <c r="Y46" s="368">
        <f t="shared" si="34"/>
        <v>0</v>
      </c>
      <c r="Z46" s="368">
        <f t="shared" si="35"/>
        <v>0</v>
      </c>
      <c r="AA46" s="368">
        <f t="shared" si="36"/>
        <v>0</v>
      </c>
      <c r="AB46" s="368">
        <f t="shared" si="37"/>
        <v>0</v>
      </c>
      <c r="AC46" s="405">
        <f t="shared" si="38"/>
        <v>0</v>
      </c>
      <c r="AD46" s="368">
        <f t="shared" si="39"/>
        <v>0</v>
      </c>
      <c r="AE46" s="530">
        <f t="shared" si="40"/>
        <v>0</v>
      </c>
      <c r="AF46" s="414">
        <f t="shared" si="41"/>
        <v>0</v>
      </c>
      <c r="AG46" s="429">
        <f t="shared" si="42"/>
        <v>0</v>
      </c>
      <c r="AH46" s="367">
        <f t="shared" si="43"/>
        <v>0</v>
      </c>
      <c r="AI46" s="367">
        <f t="shared" si="44"/>
        <v>0</v>
      </c>
      <c r="AJ46" s="367">
        <f t="shared" si="26"/>
        <v>0</v>
      </c>
      <c r="AK46" s="431">
        <f t="shared" si="45"/>
        <v>0</v>
      </c>
      <c r="AL46" s="367">
        <f t="shared" si="46"/>
        <v>0</v>
      </c>
      <c r="AM46" s="367">
        <f t="shared" si="47"/>
        <v>0</v>
      </c>
      <c r="AN46" s="367">
        <f t="shared" si="48"/>
        <v>0</v>
      </c>
      <c r="AO46" s="172">
        <f t="shared" si="49"/>
        <v>0</v>
      </c>
      <c r="AP46" s="172">
        <f t="shared" si="50"/>
        <v>0</v>
      </c>
    </row>
    <row r="47" spans="1:42" s="195" customFormat="1" x14ac:dyDescent="0.5">
      <c r="A47" s="355">
        <v>17</v>
      </c>
      <c r="B47" s="142"/>
      <c r="C47" s="356"/>
      <c r="D47" s="139"/>
      <c r="E47" s="139"/>
      <c r="F47" s="356"/>
      <c r="G47" s="308"/>
      <c r="H47" s="139"/>
      <c r="I47" s="356"/>
      <c r="J47" s="356"/>
      <c r="K47" s="356"/>
      <c r="L47" s="356"/>
      <c r="M47" s="356"/>
      <c r="N47" s="356"/>
      <c r="O47" s="356"/>
      <c r="P47" s="154" t="s">
        <v>463</v>
      </c>
      <c r="Q47" s="155">
        <f t="shared" si="27"/>
        <v>0</v>
      </c>
      <c r="R47" s="163"/>
      <c r="S47" s="367">
        <f t="shared" si="28"/>
        <v>0</v>
      </c>
      <c r="T47" s="368">
        <f t="shared" si="29"/>
        <v>0</v>
      </c>
      <c r="U47" s="368">
        <f t="shared" si="30"/>
        <v>0</v>
      </c>
      <c r="V47" s="368">
        <f t="shared" si="31"/>
        <v>0</v>
      </c>
      <c r="W47" s="368">
        <f t="shared" si="32"/>
        <v>0</v>
      </c>
      <c r="X47" s="367">
        <f t="shared" si="33"/>
        <v>0</v>
      </c>
      <c r="Y47" s="368">
        <f t="shared" si="34"/>
        <v>0</v>
      </c>
      <c r="Z47" s="368">
        <f t="shared" si="35"/>
        <v>0</v>
      </c>
      <c r="AA47" s="368">
        <f t="shared" si="36"/>
        <v>0</v>
      </c>
      <c r="AB47" s="368">
        <f t="shared" si="37"/>
        <v>0</v>
      </c>
      <c r="AC47" s="405">
        <f t="shared" si="38"/>
        <v>0</v>
      </c>
      <c r="AD47" s="368">
        <f t="shared" si="39"/>
        <v>0</v>
      </c>
      <c r="AE47" s="530">
        <f t="shared" si="40"/>
        <v>0</v>
      </c>
      <c r="AF47" s="414">
        <f t="shared" si="41"/>
        <v>0</v>
      </c>
      <c r="AG47" s="429">
        <f t="shared" si="42"/>
        <v>0</v>
      </c>
      <c r="AH47" s="367">
        <f t="shared" si="43"/>
        <v>0</v>
      </c>
      <c r="AI47" s="367">
        <f t="shared" si="44"/>
        <v>0</v>
      </c>
      <c r="AJ47" s="367">
        <f t="shared" si="26"/>
        <v>0</v>
      </c>
      <c r="AK47" s="431">
        <f t="shared" si="45"/>
        <v>0</v>
      </c>
      <c r="AL47" s="367">
        <f t="shared" si="46"/>
        <v>0</v>
      </c>
      <c r="AM47" s="367">
        <f t="shared" si="47"/>
        <v>0</v>
      </c>
      <c r="AN47" s="367">
        <f t="shared" si="48"/>
        <v>0</v>
      </c>
      <c r="AO47" s="172">
        <f t="shared" si="49"/>
        <v>0</v>
      </c>
      <c r="AP47" s="172">
        <f t="shared" si="50"/>
        <v>0</v>
      </c>
    </row>
    <row r="48" spans="1:42" s="195" customFormat="1" x14ac:dyDescent="0.5">
      <c r="A48" s="355">
        <v>18</v>
      </c>
      <c r="B48" s="142"/>
      <c r="C48" s="356"/>
      <c r="D48" s="139"/>
      <c r="E48" s="139"/>
      <c r="F48" s="356"/>
      <c r="G48" s="308"/>
      <c r="H48" s="139"/>
      <c r="I48" s="356"/>
      <c r="J48" s="356"/>
      <c r="K48" s="356"/>
      <c r="L48" s="356"/>
      <c r="M48" s="356"/>
      <c r="N48" s="356"/>
      <c r="O48" s="356"/>
      <c r="P48" s="154" t="s">
        <v>463</v>
      </c>
      <c r="Q48" s="155">
        <f t="shared" si="27"/>
        <v>0</v>
      </c>
      <c r="R48" s="163"/>
      <c r="S48" s="367">
        <f t="shared" si="28"/>
        <v>0</v>
      </c>
      <c r="T48" s="368">
        <f t="shared" si="29"/>
        <v>0</v>
      </c>
      <c r="U48" s="368">
        <f t="shared" si="30"/>
        <v>0</v>
      </c>
      <c r="V48" s="368">
        <f t="shared" si="31"/>
        <v>0</v>
      </c>
      <c r="W48" s="368">
        <f t="shared" si="32"/>
        <v>0</v>
      </c>
      <c r="X48" s="367">
        <f t="shared" si="33"/>
        <v>0</v>
      </c>
      <c r="Y48" s="368">
        <f t="shared" si="34"/>
        <v>0</v>
      </c>
      <c r="Z48" s="368">
        <f t="shared" si="35"/>
        <v>0</v>
      </c>
      <c r="AA48" s="368">
        <f t="shared" si="36"/>
        <v>0</v>
      </c>
      <c r="AB48" s="368">
        <f t="shared" si="37"/>
        <v>0</v>
      </c>
      <c r="AC48" s="405">
        <f t="shared" si="38"/>
        <v>0</v>
      </c>
      <c r="AD48" s="368">
        <f t="shared" si="39"/>
        <v>0</v>
      </c>
      <c r="AE48" s="530">
        <f t="shared" si="40"/>
        <v>0</v>
      </c>
      <c r="AF48" s="414">
        <f t="shared" si="41"/>
        <v>0</v>
      </c>
      <c r="AG48" s="429">
        <f t="shared" si="42"/>
        <v>0</v>
      </c>
      <c r="AH48" s="367">
        <f t="shared" si="43"/>
        <v>0</v>
      </c>
      <c r="AI48" s="367">
        <f t="shared" si="44"/>
        <v>0</v>
      </c>
      <c r="AJ48" s="367">
        <f t="shared" si="26"/>
        <v>0</v>
      </c>
      <c r="AK48" s="431">
        <f t="shared" si="45"/>
        <v>0</v>
      </c>
      <c r="AL48" s="367">
        <f t="shared" si="46"/>
        <v>0</v>
      </c>
      <c r="AM48" s="367">
        <f t="shared" si="47"/>
        <v>0</v>
      </c>
      <c r="AN48" s="367">
        <f t="shared" si="48"/>
        <v>0</v>
      </c>
      <c r="AO48" s="172">
        <f t="shared" si="49"/>
        <v>0</v>
      </c>
      <c r="AP48" s="172">
        <f t="shared" si="50"/>
        <v>0</v>
      </c>
    </row>
    <row r="49" spans="1:42" s="195" customFormat="1" x14ac:dyDescent="0.5">
      <c r="A49" s="355">
        <v>19</v>
      </c>
      <c r="B49" s="142"/>
      <c r="C49" s="356"/>
      <c r="D49" s="139"/>
      <c r="E49" s="139"/>
      <c r="F49" s="356"/>
      <c r="G49" s="308"/>
      <c r="H49" s="139"/>
      <c r="I49" s="356"/>
      <c r="J49" s="356"/>
      <c r="K49" s="356"/>
      <c r="L49" s="356"/>
      <c r="M49" s="356"/>
      <c r="N49" s="356"/>
      <c r="O49" s="356"/>
      <c r="P49" s="154" t="s">
        <v>463</v>
      </c>
      <c r="Q49" s="155">
        <f t="shared" si="27"/>
        <v>0</v>
      </c>
      <c r="R49" s="163"/>
      <c r="S49" s="367">
        <f t="shared" si="28"/>
        <v>0</v>
      </c>
      <c r="T49" s="368">
        <f t="shared" si="29"/>
        <v>0</v>
      </c>
      <c r="U49" s="368">
        <f t="shared" si="30"/>
        <v>0</v>
      </c>
      <c r="V49" s="368">
        <f t="shared" si="31"/>
        <v>0</v>
      </c>
      <c r="W49" s="368">
        <f t="shared" si="32"/>
        <v>0</v>
      </c>
      <c r="X49" s="367">
        <f t="shared" si="33"/>
        <v>0</v>
      </c>
      <c r="Y49" s="368">
        <f t="shared" si="34"/>
        <v>0</v>
      </c>
      <c r="Z49" s="368">
        <f t="shared" si="35"/>
        <v>0</v>
      </c>
      <c r="AA49" s="368">
        <f t="shared" si="36"/>
        <v>0</v>
      </c>
      <c r="AB49" s="368">
        <f t="shared" si="37"/>
        <v>0</v>
      </c>
      <c r="AC49" s="405">
        <f t="shared" si="38"/>
        <v>0</v>
      </c>
      <c r="AD49" s="368">
        <f t="shared" si="39"/>
        <v>0</v>
      </c>
      <c r="AE49" s="530">
        <f t="shared" si="40"/>
        <v>0</v>
      </c>
      <c r="AF49" s="414">
        <f t="shared" si="41"/>
        <v>0</v>
      </c>
      <c r="AG49" s="429">
        <f t="shared" si="42"/>
        <v>0</v>
      </c>
      <c r="AH49" s="367">
        <f t="shared" si="43"/>
        <v>0</v>
      </c>
      <c r="AI49" s="367">
        <f t="shared" si="44"/>
        <v>0</v>
      </c>
      <c r="AJ49" s="367">
        <f t="shared" si="26"/>
        <v>0</v>
      </c>
      <c r="AK49" s="431">
        <f t="shared" si="45"/>
        <v>0</v>
      </c>
      <c r="AL49" s="367">
        <f t="shared" si="46"/>
        <v>0</v>
      </c>
      <c r="AM49" s="367">
        <f t="shared" si="47"/>
        <v>0</v>
      </c>
      <c r="AN49" s="367">
        <f t="shared" si="48"/>
        <v>0</v>
      </c>
      <c r="AO49" s="172">
        <f t="shared" si="49"/>
        <v>0</v>
      </c>
      <c r="AP49" s="172">
        <f t="shared" si="50"/>
        <v>0</v>
      </c>
    </row>
    <row r="50" spans="1:42" s="195" customFormat="1" x14ac:dyDescent="0.5">
      <c r="A50" s="355">
        <v>20</v>
      </c>
      <c r="B50" s="142"/>
      <c r="C50" s="356"/>
      <c r="D50" s="139"/>
      <c r="E50" s="139"/>
      <c r="F50" s="356"/>
      <c r="G50" s="308"/>
      <c r="H50" s="139"/>
      <c r="I50" s="356"/>
      <c r="J50" s="356"/>
      <c r="K50" s="356"/>
      <c r="L50" s="356"/>
      <c r="M50" s="356"/>
      <c r="N50" s="356"/>
      <c r="O50" s="356"/>
      <c r="P50" s="154" t="s">
        <v>463</v>
      </c>
      <c r="Q50" s="155">
        <f t="shared" si="27"/>
        <v>0</v>
      </c>
      <c r="R50" s="163"/>
      <c r="S50" s="367">
        <f t="shared" si="28"/>
        <v>0</v>
      </c>
      <c r="T50" s="368">
        <f t="shared" si="29"/>
        <v>0</v>
      </c>
      <c r="U50" s="368">
        <f t="shared" si="30"/>
        <v>0</v>
      </c>
      <c r="V50" s="368">
        <f t="shared" si="31"/>
        <v>0</v>
      </c>
      <c r="W50" s="368">
        <f t="shared" si="32"/>
        <v>0</v>
      </c>
      <c r="X50" s="367">
        <f t="shared" si="33"/>
        <v>0</v>
      </c>
      <c r="Y50" s="368">
        <f t="shared" si="34"/>
        <v>0</v>
      </c>
      <c r="Z50" s="368">
        <f t="shared" si="35"/>
        <v>0</v>
      </c>
      <c r="AA50" s="368">
        <f t="shared" si="36"/>
        <v>0</v>
      </c>
      <c r="AB50" s="368">
        <f t="shared" si="37"/>
        <v>0</v>
      </c>
      <c r="AC50" s="405">
        <f t="shared" si="38"/>
        <v>0</v>
      </c>
      <c r="AD50" s="368">
        <f t="shared" si="39"/>
        <v>0</v>
      </c>
      <c r="AE50" s="530">
        <f t="shared" si="40"/>
        <v>0</v>
      </c>
      <c r="AF50" s="414">
        <f t="shared" si="41"/>
        <v>0</v>
      </c>
      <c r="AG50" s="429">
        <f t="shared" si="42"/>
        <v>0</v>
      </c>
      <c r="AH50" s="367">
        <f t="shared" si="43"/>
        <v>0</v>
      </c>
      <c r="AI50" s="367">
        <f t="shared" si="44"/>
        <v>0</v>
      </c>
      <c r="AJ50" s="367">
        <f t="shared" si="26"/>
        <v>0</v>
      </c>
      <c r="AK50" s="431">
        <f t="shared" si="45"/>
        <v>0</v>
      </c>
      <c r="AL50" s="367">
        <f t="shared" si="46"/>
        <v>0</v>
      </c>
      <c r="AM50" s="367">
        <f t="shared" si="47"/>
        <v>0</v>
      </c>
      <c r="AN50" s="367">
        <f t="shared" si="48"/>
        <v>0</v>
      </c>
      <c r="AO50" s="172">
        <f t="shared" si="49"/>
        <v>0</v>
      </c>
      <c r="AP50" s="172">
        <f t="shared" si="50"/>
        <v>0</v>
      </c>
    </row>
    <row r="51" spans="1:42" x14ac:dyDescent="0.5">
      <c r="A51" s="143"/>
      <c r="B51" s="144"/>
      <c r="C51" s="144"/>
      <c r="D51" s="144"/>
      <c r="E51" s="144"/>
      <c r="F51" s="618" t="s">
        <v>460</v>
      </c>
      <c r="G51" s="618"/>
      <c r="H51" s="618"/>
      <c r="I51" s="159">
        <f>AO51</f>
        <v>0</v>
      </c>
      <c r="J51" s="619" t="s">
        <v>461</v>
      </c>
      <c r="K51" s="620"/>
      <c r="L51" s="620"/>
      <c r="M51" s="620"/>
      <c r="N51" s="620"/>
      <c r="O51" s="160">
        <f>AP51</f>
        <v>0</v>
      </c>
      <c r="P51" s="158" t="s">
        <v>1</v>
      </c>
      <c r="Q51" s="159">
        <f>SUM(Q31:Q45)</f>
        <v>0</v>
      </c>
      <c r="R51" s="163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247">
        <f>SUM(AO31:AO45)</f>
        <v>0</v>
      </c>
      <c r="AP51" s="247">
        <f>SUM(AP31:AP45)</f>
        <v>0</v>
      </c>
    </row>
    <row r="52" spans="1:42" x14ac:dyDescent="0.5">
      <c r="A52" s="143"/>
      <c r="B52" s="144"/>
      <c r="C52" s="144"/>
      <c r="D52" s="144"/>
      <c r="E52" s="144"/>
      <c r="F52" s="145"/>
      <c r="G52" s="145"/>
      <c r="H52" s="145"/>
      <c r="I52" s="146"/>
      <c r="J52" s="145"/>
      <c r="K52" s="145"/>
      <c r="L52" s="145"/>
      <c r="M52" s="145"/>
      <c r="N52" s="145"/>
      <c r="O52" s="147"/>
      <c r="P52" s="148"/>
      <c r="Q52" s="146"/>
      <c r="R52" s="169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73"/>
      <c r="AP52" s="173"/>
    </row>
    <row r="53" spans="1:42" x14ac:dyDescent="0.5">
      <c r="A53" s="143"/>
      <c r="B53" s="144"/>
      <c r="C53" s="144"/>
      <c r="D53" s="144"/>
      <c r="E53" s="144"/>
      <c r="F53" s="145"/>
      <c r="G53" s="145"/>
      <c r="H53" s="145"/>
      <c r="I53" s="146"/>
      <c r="J53" s="145"/>
      <c r="K53" s="145"/>
      <c r="L53" s="145"/>
      <c r="M53" s="145"/>
      <c r="N53" s="145"/>
      <c r="O53" s="147"/>
      <c r="P53" s="148"/>
      <c r="Q53" s="146"/>
      <c r="R53" s="169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3"/>
      <c r="AP53" s="173"/>
    </row>
    <row r="54" spans="1:42" x14ac:dyDescent="0.5">
      <c r="A54" s="143"/>
      <c r="B54" s="144"/>
      <c r="C54" s="144"/>
      <c r="D54" s="144"/>
      <c r="E54" s="144"/>
      <c r="F54" s="145"/>
      <c r="G54" s="145"/>
      <c r="H54" s="145"/>
      <c r="I54" s="146"/>
      <c r="J54" s="145"/>
      <c r="K54" s="145"/>
      <c r="L54" s="145"/>
      <c r="M54" s="145"/>
      <c r="N54" s="145"/>
      <c r="O54" s="147"/>
      <c r="P54" s="148"/>
      <c r="Q54" s="146"/>
      <c r="R54" s="144"/>
      <c r="AO54" s="149"/>
      <c r="AP54" s="149"/>
    </row>
    <row r="55" spans="1:42" x14ac:dyDescent="0.5">
      <c r="A55" s="143"/>
      <c r="B55" s="144"/>
      <c r="C55" s="144"/>
      <c r="D55" s="144"/>
      <c r="E55" s="144"/>
      <c r="F55" s="150"/>
      <c r="G55" s="150"/>
      <c r="H55" s="150"/>
      <c r="I55" s="151"/>
      <c r="J55" s="150"/>
      <c r="K55" s="150"/>
      <c r="L55" s="150"/>
      <c r="M55" s="150"/>
      <c r="N55" s="150"/>
      <c r="O55" s="152"/>
      <c r="P55" s="153"/>
      <c r="Q55" s="151"/>
      <c r="R55" s="144"/>
    </row>
    <row r="56" spans="1:42" hidden="1" x14ac:dyDescent="0.5">
      <c r="A56" s="126" t="s">
        <v>439</v>
      </c>
      <c r="B56" s="126" t="s">
        <v>451</v>
      </c>
      <c r="C56" s="126" t="s">
        <v>454</v>
      </c>
      <c r="D56" s="126" t="s">
        <v>456</v>
      </c>
      <c r="E56" s="126" t="s">
        <v>459</v>
      </c>
      <c r="F56" s="126" t="s">
        <v>291</v>
      </c>
      <c r="G56" s="126" t="s">
        <v>473</v>
      </c>
    </row>
    <row r="57" spans="1:42" hidden="1" x14ac:dyDescent="0.5">
      <c r="A57" s="50" t="s">
        <v>440</v>
      </c>
      <c r="B57" s="50" t="s">
        <v>453</v>
      </c>
      <c r="C57" s="50" t="s">
        <v>462</v>
      </c>
      <c r="D57" s="50" t="s">
        <v>457</v>
      </c>
      <c r="E57" s="50" t="s">
        <v>466</v>
      </c>
      <c r="F57" s="50" t="s">
        <v>463</v>
      </c>
      <c r="G57" s="50" t="s">
        <v>474</v>
      </c>
    </row>
    <row r="58" spans="1:42" hidden="1" x14ac:dyDescent="0.5">
      <c r="A58" s="50" t="s">
        <v>441</v>
      </c>
      <c r="B58" s="50" t="s">
        <v>452</v>
      </c>
      <c r="C58" s="50" t="s">
        <v>455</v>
      </c>
      <c r="D58" s="50" t="s">
        <v>458</v>
      </c>
      <c r="E58" s="50" t="s">
        <v>467</v>
      </c>
      <c r="F58" s="50" t="s">
        <v>471</v>
      </c>
      <c r="G58" s="50" t="s">
        <v>475</v>
      </c>
    </row>
    <row r="59" spans="1:42" hidden="1" x14ac:dyDescent="0.5">
      <c r="A59" s="50" t="s">
        <v>442</v>
      </c>
    </row>
    <row r="60" spans="1:42" hidden="1" x14ac:dyDescent="0.5"/>
  </sheetData>
  <sheetProtection password="DE8E" sheet="1" objects="1" scenarios="1"/>
  <mergeCells count="57">
    <mergeCell ref="Q4:Q6"/>
    <mergeCell ref="B5:B6"/>
    <mergeCell ref="C5:C6"/>
    <mergeCell ref="D5:E5"/>
    <mergeCell ref="F5:F6"/>
    <mergeCell ref="G5:G6"/>
    <mergeCell ref="H5:H6"/>
    <mergeCell ref="O5:O6"/>
    <mergeCell ref="P5:P6"/>
    <mergeCell ref="A4:A6"/>
    <mergeCell ref="B4:G4"/>
    <mergeCell ref="H4:O4"/>
    <mergeCell ref="F22:H22"/>
    <mergeCell ref="J22:N22"/>
    <mergeCell ref="I5:I6"/>
    <mergeCell ref="J5:J6"/>
    <mergeCell ref="L5:M5"/>
    <mergeCell ref="N5:N6"/>
    <mergeCell ref="K5:K6"/>
    <mergeCell ref="W5:AA5"/>
    <mergeCell ref="AB5:AE5"/>
    <mergeCell ref="AF5:AH5"/>
    <mergeCell ref="AI5:AK5"/>
    <mergeCell ref="AO5:AO6"/>
    <mergeCell ref="AM5:AM6"/>
    <mergeCell ref="Q28:Q30"/>
    <mergeCell ref="B29:B30"/>
    <mergeCell ref="C29:C30"/>
    <mergeCell ref="D29:E29"/>
    <mergeCell ref="F29:F30"/>
    <mergeCell ref="G29:G30"/>
    <mergeCell ref="H29:H30"/>
    <mergeCell ref="O29:O30"/>
    <mergeCell ref="P29:P30"/>
    <mergeCell ref="A28:A30"/>
    <mergeCell ref="B28:G28"/>
    <mergeCell ref="H28:O28"/>
    <mergeCell ref="F51:H51"/>
    <mergeCell ref="J51:N51"/>
    <mergeCell ref="I29:I30"/>
    <mergeCell ref="J29:J30"/>
    <mergeCell ref="L29:M29"/>
    <mergeCell ref="N29:N30"/>
    <mergeCell ref="K29:K30"/>
    <mergeCell ref="T29:Y29"/>
    <mergeCell ref="Z29:AC29"/>
    <mergeCell ref="AD29:AD30"/>
    <mergeCell ref="AE29:AE30"/>
    <mergeCell ref="AF29:AF30"/>
    <mergeCell ref="AM29:AM30"/>
    <mergeCell ref="AL29:AL30"/>
    <mergeCell ref="AN29:AN30"/>
    <mergeCell ref="AG29:AG30"/>
    <mergeCell ref="AH29:AH30"/>
    <mergeCell ref="AJ29:AJ30"/>
    <mergeCell ref="AI29:AI30"/>
    <mergeCell ref="AK29:AK30"/>
  </mergeCells>
  <dataValidations count="8">
    <dataValidation type="whole" operator="lessThan" allowBlank="1" showInputMessage="1" showErrorMessage="1" sqref="Z7:Z21 AA31:AA50">
      <formula1>6</formula1>
    </dataValidation>
    <dataValidation type="list" allowBlank="1" showInputMessage="1" showErrorMessage="1" sqref="N7:N21 N31:N50">
      <formula1>ในนอก1.1</formula1>
    </dataValidation>
    <dataValidation type="list" allowBlank="1" showInputMessage="1" showErrorMessage="1" sqref="O7:O21 O31:O50">
      <formula1>ภาษา1.1</formula1>
    </dataValidation>
    <dataValidation type="list" allowBlank="1" showInputMessage="1" showErrorMessage="1" sqref="L7:L21 L31:L50">
      <formula1>นอกเขต1.1</formula1>
    </dataValidation>
    <dataValidation type="list" allowBlank="1" showInputMessage="1" showErrorMessage="1" sqref="I7:I21 I31:I50">
      <formula1>ระดับนิสิต1.1</formula1>
    </dataValidation>
    <dataValidation type="list" allowBlank="1" showInputMessage="1" showErrorMessage="1" sqref="J7:J21 J31:J50">
      <formula1>สอน1.1</formula1>
    </dataValidation>
    <dataValidation type="custom" allowBlank="1" showInputMessage="1" showErrorMessage="1" error="กรุณากรอกจำนวนชั่วโมงในคอลัมน์ &quot;บรรยาย&quot;" sqref="E7:E15 E17:E19">
      <formula1>ISTEXT(E7:E16)</formula1>
    </dataValidation>
    <dataValidation type="custom" allowBlank="1" showInputMessage="1" showErrorMessage="1" error="กรุณากรอกจำนวนชั่วโมงในคอลัมน์ &quot;บรรยาย&quot;" sqref="E16 E20:E21">
      <formula1>ISTEXT(E16:E33)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&amp;Rวท.บร.05</oddHeader>
  </headerFooter>
  <rowBreaks count="1" manualBreakCount="1">
    <brk id="26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7"/>
  <sheetViews>
    <sheetView view="pageBreakPreview" zoomScale="70" zoomScaleNormal="100" zoomScaleSheetLayoutView="70" zoomScalePageLayoutView="25" workbookViewId="0">
      <selection activeCell="A31" sqref="A31:R31"/>
    </sheetView>
  </sheetViews>
  <sheetFormatPr defaultColWidth="9" defaultRowHeight="21.75" x14ac:dyDescent="0.5"/>
  <cols>
    <col min="1" max="1" width="4.625" style="50" customWidth="1"/>
    <col min="2" max="2" width="10.625" style="50" customWidth="1"/>
    <col min="3" max="9" width="9" style="50"/>
    <col min="10" max="10" width="13.75" style="50" customWidth="1"/>
    <col min="11" max="11" width="7.875" style="50" customWidth="1"/>
    <col min="12" max="12" width="7.125" style="50" customWidth="1"/>
    <col min="13" max="13" width="10.125" style="50" customWidth="1"/>
    <col min="14" max="15" width="9" style="50"/>
    <col min="16" max="17" width="9" style="50" customWidth="1"/>
    <col min="18" max="18" width="9" style="50"/>
    <col min="19" max="31" width="9" style="50" hidden="1" customWidth="1"/>
    <col min="32" max="32" width="9" style="195" hidden="1" customWidth="1"/>
    <col min="33" max="35" width="9" style="50" hidden="1" customWidth="1"/>
    <col min="36" max="36" width="9.75" style="50" hidden="1" customWidth="1"/>
    <col min="37" max="37" width="10.125" style="50" hidden="1" customWidth="1"/>
    <col min="38" max="38" width="14.75" style="50" hidden="1" customWidth="1"/>
    <col min="39" max="39" width="9" style="50" customWidth="1"/>
    <col min="40" max="16384" width="9" style="50"/>
  </cols>
  <sheetData>
    <row r="1" spans="1:37" x14ac:dyDescent="0.5">
      <c r="A1" s="200" t="s">
        <v>630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37" ht="21.75" customHeight="1" x14ac:dyDescent="0.5">
      <c r="A2" s="201" t="s">
        <v>633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37" x14ac:dyDescent="0.5">
      <c r="A3" s="651" t="s">
        <v>430</v>
      </c>
      <c r="B3" s="643" t="s">
        <v>723</v>
      </c>
      <c r="C3" s="644"/>
      <c r="D3" s="644"/>
      <c r="E3" s="644"/>
      <c r="F3" s="644"/>
      <c r="G3" s="645"/>
      <c r="H3" s="643" t="s">
        <v>447</v>
      </c>
      <c r="I3" s="644"/>
      <c r="J3" s="644"/>
      <c r="K3" s="644"/>
      <c r="L3" s="644"/>
      <c r="M3" s="644"/>
      <c r="N3" s="644"/>
      <c r="O3" s="644"/>
      <c r="P3" s="644"/>
      <c r="Q3" s="645"/>
      <c r="R3" s="617" t="s">
        <v>1</v>
      </c>
    </row>
    <row r="4" spans="1:37" ht="21.75" customHeight="1" x14ac:dyDescent="0.5">
      <c r="A4" s="653"/>
      <c r="B4" s="651" t="s">
        <v>444</v>
      </c>
      <c r="C4" s="622" t="s">
        <v>445</v>
      </c>
      <c r="D4" s="643" t="s">
        <v>143</v>
      </c>
      <c r="E4" s="645"/>
      <c r="F4" s="622" t="s">
        <v>450</v>
      </c>
      <c r="G4" s="651" t="s">
        <v>22</v>
      </c>
      <c r="H4" s="651" t="s">
        <v>446</v>
      </c>
      <c r="I4" s="651" t="s">
        <v>439</v>
      </c>
      <c r="J4" s="622" t="s">
        <v>448</v>
      </c>
      <c r="K4" s="622" t="s">
        <v>636</v>
      </c>
      <c r="L4" s="646" t="s">
        <v>472</v>
      </c>
      <c r="M4" s="647"/>
      <c r="N4" s="622" t="s">
        <v>464</v>
      </c>
      <c r="O4" s="622" t="s">
        <v>449</v>
      </c>
      <c r="P4" s="624" t="s">
        <v>470</v>
      </c>
      <c r="Q4" s="641" t="s">
        <v>621</v>
      </c>
      <c r="R4" s="617"/>
      <c r="T4" s="638" t="s">
        <v>618</v>
      </c>
      <c r="U4" s="639"/>
      <c r="V4" s="639"/>
      <c r="W4" s="640"/>
      <c r="X4" s="648" t="s">
        <v>625</v>
      </c>
      <c r="Y4" s="648"/>
      <c r="Z4" s="648"/>
      <c r="AA4" s="648"/>
      <c r="AB4" s="648"/>
    </row>
    <row r="5" spans="1:37" ht="43.5" x14ac:dyDescent="0.5">
      <c r="A5" s="652"/>
      <c r="B5" s="652"/>
      <c r="C5" s="623"/>
      <c r="D5" s="204" t="s">
        <v>306</v>
      </c>
      <c r="E5" s="204" t="s">
        <v>307</v>
      </c>
      <c r="F5" s="623"/>
      <c r="G5" s="652"/>
      <c r="H5" s="652"/>
      <c r="I5" s="652"/>
      <c r="J5" s="623"/>
      <c r="K5" s="623"/>
      <c r="L5" s="205" t="s">
        <v>607</v>
      </c>
      <c r="M5" s="205" t="s">
        <v>465</v>
      </c>
      <c r="N5" s="623"/>
      <c r="O5" s="623"/>
      <c r="P5" s="624"/>
      <c r="Q5" s="642"/>
      <c r="R5" s="617"/>
      <c r="T5" s="89" t="s">
        <v>463</v>
      </c>
      <c r="U5" s="89" t="s">
        <v>637</v>
      </c>
      <c r="V5" s="89" t="s">
        <v>619</v>
      </c>
      <c r="W5" s="89" t="s">
        <v>624</v>
      </c>
      <c r="X5" s="77" t="s">
        <v>638</v>
      </c>
      <c r="Y5" s="89" t="s">
        <v>463</v>
      </c>
      <c r="Z5" s="89" t="s">
        <v>637</v>
      </c>
      <c r="AA5" s="89" t="s">
        <v>619</v>
      </c>
      <c r="AB5" s="89" t="s">
        <v>624</v>
      </c>
      <c r="AC5" s="89" t="s">
        <v>698</v>
      </c>
      <c r="AD5" s="89" t="s">
        <v>699</v>
      </c>
      <c r="AE5" s="89" t="s">
        <v>697</v>
      </c>
      <c r="AF5" s="197" t="s">
        <v>682</v>
      </c>
      <c r="AG5" s="89" t="s">
        <v>551</v>
      </c>
      <c r="AI5" s="89" t="s">
        <v>439</v>
      </c>
      <c r="AJ5" s="89" t="s">
        <v>440</v>
      </c>
      <c r="AK5" s="89" t="s">
        <v>628</v>
      </c>
    </row>
    <row r="6" spans="1:37" s="195" customFormat="1" x14ac:dyDescent="0.5">
      <c r="A6" s="634" t="s">
        <v>702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6"/>
      <c r="T6" s="363"/>
      <c r="U6" s="363"/>
      <c r="V6" s="363"/>
      <c r="W6" s="363"/>
      <c r="X6" s="357"/>
      <c r="Y6" s="363"/>
      <c r="Z6" s="363"/>
      <c r="AA6" s="363"/>
      <c r="AB6" s="363"/>
      <c r="AC6" s="363"/>
      <c r="AD6" s="363"/>
      <c r="AE6" s="363"/>
      <c r="AF6" s="363"/>
      <c r="AG6" s="363"/>
      <c r="AI6" s="363"/>
      <c r="AJ6" s="363"/>
      <c r="AK6" s="363"/>
    </row>
    <row r="7" spans="1:37" x14ac:dyDescent="0.5">
      <c r="A7" s="162">
        <v>1</v>
      </c>
      <c r="B7" s="142"/>
      <c r="C7" s="311"/>
      <c r="D7" s="313"/>
      <c r="E7" s="139"/>
      <c r="F7" s="311"/>
      <c r="G7" s="308"/>
      <c r="H7" s="139"/>
      <c r="I7" s="311"/>
      <c r="J7" s="311"/>
      <c r="K7" s="311"/>
      <c r="L7" s="140"/>
      <c r="M7" s="311"/>
      <c r="N7" s="89"/>
      <c r="O7" s="89"/>
      <c r="P7" s="174"/>
      <c r="Q7" s="174"/>
      <c r="R7" s="178">
        <f>AG7</f>
        <v>0</v>
      </c>
      <c r="T7" s="89">
        <f>IF(P7=0,0, IF(AND(P7="หลัก", J7="สอนครั้งแรก"), 2+(E7-1), 0))</f>
        <v>0</v>
      </c>
      <c r="U7" s="89">
        <f>IF(K7=0,0, IF(AND(J7="สอนซ้ำ", E7=2), K7*2.5, IF(AND(J7="สอนซ้ำ", E7=3), K7*3.5, 0)))</f>
        <v>0</v>
      </c>
      <c r="V7" s="89">
        <f>IF(E7=0,0, IF(P7="ผู้ช่วย", E7*1, 0))</f>
        <v>0</v>
      </c>
      <c r="W7" s="141">
        <f>IF(E7=0,0, IF(AND(P7="หลัก", J7="สอนครั้งแรก"), T7, IF(AND(P7="หลัก", J7="สอนซ้ำ"), U7, V7)))</f>
        <v>0</v>
      </c>
      <c r="X7" s="89">
        <f>IF(P7=0,0, IF(AND(P7="หลัก", J7="สอนครั้งแรก"), 1, IF(AND(P7="หลัก", J7="สอนซ้ำ"), 2, 3)))</f>
        <v>0</v>
      </c>
      <c r="Y7" s="89">
        <f>IF(E7=0,0, IF(AND(X7=1, E7=2), 2.5+((E7-1)*1.5), IF(AND(X7=1, E7=3), 2.5+((E7-1)*1.25), 0)))</f>
        <v>0</v>
      </c>
      <c r="Z7" s="89">
        <f>IF(K7=0,0, IF(AND(X7=2, E7=2), K7*3, IF(AND(X7=2, E7=3), K7*4, 0)))</f>
        <v>0</v>
      </c>
      <c r="AA7" s="89">
        <f>IF(E7=0,0, IF(P7="ผู้ช่วย", E7*1, 0))</f>
        <v>0</v>
      </c>
      <c r="AB7" s="141">
        <f>IF(E7=0,0, IF(AND(P7="หลัก", J7="สอนครั้งแรก"), Y7, IF(AND(P7="หลัก", J7="สอนซ้ำ"), Z7, AA7)))</f>
        <v>0</v>
      </c>
      <c r="AC7" s="89">
        <f>IF(E7=0,0, IF(Q7="แบบ ก.", W7, AB7))</f>
        <v>0</v>
      </c>
      <c r="AD7" s="89">
        <f>IF(E7=0, 0, IF(N7="นอกเวลา", 1*E7, 0*E7))</f>
        <v>0</v>
      </c>
      <c r="AE7" s="89">
        <f>IF(O7=0, 0, IF(O7="EN", (AC7+AD7)*1.5, (AC7+AD7)))</f>
        <v>0</v>
      </c>
      <c r="AF7" s="125">
        <f>G7*AE7</f>
        <v>0</v>
      </c>
      <c r="AG7" s="89">
        <f>IF(L7="ปสม.", (0*M7)+AF7, ((3*M7)/15)+AF7)</f>
        <v>0</v>
      </c>
      <c r="AI7" s="89">
        <f>IF(I7=0, 0, IF(I7="ตรี", 1, 2))</f>
        <v>0</v>
      </c>
      <c r="AJ7" s="125">
        <f>IF(AI7=0,0, IF(AI7=1, AG7, 0))</f>
        <v>0</v>
      </c>
      <c r="AK7" s="125">
        <f>IF(AI7=0,0, IF(AI7=2, AG7, 0))</f>
        <v>0</v>
      </c>
    </row>
    <row r="8" spans="1:37" x14ac:dyDescent="0.5">
      <c r="A8" s="162">
        <v>2</v>
      </c>
      <c r="B8" s="142"/>
      <c r="C8" s="363"/>
      <c r="D8" s="313"/>
      <c r="E8" s="139"/>
      <c r="F8" s="363"/>
      <c r="G8" s="308"/>
      <c r="H8" s="139"/>
      <c r="I8" s="363"/>
      <c r="J8" s="363"/>
      <c r="K8" s="363"/>
      <c r="L8" s="140"/>
      <c r="M8" s="363"/>
      <c r="N8" s="363"/>
      <c r="O8" s="363"/>
      <c r="P8" s="361"/>
      <c r="Q8" s="361"/>
      <c r="R8" s="178">
        <f t="shared" ref="R8:R23" si="0">AG8</f>
        <v>0</v>
      </c>
      <c r="T8" s="325">
        <f t="shared" ref="T8:T21" si="1">IF(P8=0,0, IF(AND(P8="หลัก", J8="สอนครั้งแรก"), 2+(E8-1), 0))</f>
        <v>0</v>
      </c>
      <c r="U8" s="325">
        <f t="shared" ref="U8:U21" si="2">IF(K8=0,0, IF(AND(J8="สอนซ้ำ", E8=2), K8*2.5, IF(AND(J8="สอนซ้ำ", E8=3), K8*3.5, 0)))</f>
        <v>0</v>
      </c>
      <c r="V8" s="325">
        <f t="shared" ref="V8:V21" si="3">IF(E8=0,0, IF(P8="ผู้ช่วย", E8*1, 0))</f>
        <v>0</v>
      </c>
      <c r="W8" s="141">
        <f t="shared" ref="W8:W21" si="4">IF(E8=0,0, IF(AND(P8="หลัก", J8="สอนครั้งแรก"), T8, IF(AND(P8="หลัก", J8="สอนซ้ำ"), U8, V8)))</f>
        <v>0</v>
      </c>
      <c r="X8" s="325">
        <f t="shared" ref="X8:X21" si="5">IF(P8=0,0, IF(AND(P8="หลัก", J8="สอนครั้งแรก"), 1, IF(AND(P8="หลัก", J8="สอนซ้ำ"), 2, 3)))</f>
        <v>0</v>
      </c>
      <c r="Y8" s="325">
        <f t="shared" ref="Y8:Y21" si="6">IF(E8=0,0, IF(AND(X8=1, E8=2), 2.5+((E8-1)*1.5), IF(AND(X8=1, E8=3), 2.5+((E8-1)*1.25), 0)))</f>
        <v>0</v>
      </c>
      <c r="Z8" s="325">
        <f t="shared" ref="Z8:Z21" si="7">IF(K8=0,0, IF(AND(X8=2, E8=2), K8*3, IF(AND(X8=2, E8=3), K8*4, 0)))</f>
        <v>0</v>
      </c>
      <c r="AA8" s="325">
        <f t="shared" ref="AA8:AA21" si="8">IF(E8=0,0, IF(P8="ผู้ช่วย", E8*1, 0))</f>
        <v>0</v>
      </c>
      <c r="AB8" s="141">
        <f t="shared" ref="AB8:AB21" si="9">IF(E8=0,0, IF(AND(P8="หลัก", J8="สอนครั้งแรก"), Y8, IF(AND(P8="หลัก", J8="สอนซ้ำ"), Z8, AA8)))</f>
        <v>0</v>
      </c>
      <c r="AC8" s="325">
        <f t="shared" ref="AC8:AC21" si="10">IF(E8=0,0, IF(Q8="แบบ ก.", W8, AB8))</f>
        <v>0</v>
      </c>
      <c r="AD8" s="417">
        <f t="shared" ref="AD8:AD28" si="11">IF(E8=0, 0, IF(N8="นอกเวลา", 1*E8, 0*E8))</f>
        <v>0</v>
      </c>
      <c r="AE8" s="329">
        <f t="shared" ref="AE8:AE21" si="12">IF(O8=0, 0, IF(O8="EN", (AC8+AD8)*1.5, (AC8+AD8)))</f>
        <v>0</v>
      </c>
      <c r="AF8" s="125">
        <f t="shared" ref="AF8:AF21" si="13">G8*AE8</f>
        <v>0</v>
      </c>
      <c r="AG8" s="417">
        <f t="shared" ref="AG8:AG14" si="14">IF(L8="ปสม.", (0*M8)+AF8, ((3*M8)/15)+AF8)</f>
        <v>0</v>
      </c>
      <c r="AI8" s="325">
        <f t="shared" ref="AI8:AI21" si="15">IF(I8=0, 0, IF(I8="ตรี", 1, 2))</f>
        <v>0</v>
      </c>
      <c r="AJ8" s="125">
        <f t="shared" ref="AJ8:AJ21" si="16">IF(AI8=0,0, IF(AI8=1, AG8, 0))</f>
        <v>0</v>
      </c>
      <c r="AK8" s="125">
        <f t="shared" ref="AK8:AK21" si="17">IF(AI8=0,0, IF(AI8=2, AG8, 0))</f>
        <v>0</v>
      </c>
    </row>
    <row r="9" spans="1:37" x14ac:dyDescent="0.5">
      <c r="A9" s="162">
        <v>3</v>
      </c>
      <c r="B9" s="142"/>
      <c r="C9" s="363"/>
      <c r="D9" s="313"/>
      <c r="E9" s="139"/>
      <c r="F9" s="363"/>
      <c r="G9" s="308"/>
      <c r="H9" s="139"/>
      <c r="I9" s="363"/>
      <c r="J9" s="363"/>
      <c r="K9" s="363"/>
      <c r="L9" s="140"/>
      <c r="M9" s="363"/>
      <c r="N9" s="363"/>
      <c r="O9" s="363"/>
      <c r="P9" s="361"/>
      <c r="Q9" s="361"/>
      <c r="R9" s="178">
        <f t="shared" si="0"/>
        <v>0</v>
      </c>
      <c r="T9" s="325">
        <f t="shared" si="1"/>
        <v>0</v>
      </c>
      <c r="U9" s="325">
        <f t="shared" si="2"/>
        <v>0</v>
      </c>
      <c r="V9" s="325">
        <f t="shared" si="3"/>
        <v>0</v>
      </c>
      <c r="W9" s="141">
        <f t="shared" si="4"/>
        <v>0</v>
      </c>
      <c r="X9" s="325">
        <f t="shared" si="5"/>
        <v>0</v>
      </c>
      <c r="Y9" s="325">
        <f t="shared" si="6"/>
        <v>0</v>
      </c>
      <c r="Z9" s="325">
        <f t="shared" si="7"/>
        <v>0</v>
      </c>
      <c r="AA9" s="325">
        <f t="shared" si="8"/>
        <v>0</v>
      </c>
      <c r="AB9" s="141">
        <f t="shared" si="9"/>
        <v>0</v>
      </c>
      <c r="AC9" s="325">
        <f t="shared" si="10"/>
        <v>0</v>
      </c>
      <c r="AD9" s="417">
        <f t="shared" si="11"/>
        <v>0</v>
      </c>
      <c r="AE9" s="329">
        <f t="shared" si="12"/>
        <v>0</v>
      </c>
      <c r="AF9" s="125">
        <f t="shared" si="13"/>
        <v>0</v>
      </c>
      <c r="AG9" s="417">
        <f t="shared" si="14"/>
        <v>0</v>
      </c>
      <c r="AI9" s="325">
        <f t="shared" si="15"/>
        <v>0</v>
      </c>
      <c r="AJ9" s="125">
        <f t="shared" si="16"/>
        <v>0</v>
      </c>
      <c r="AK9" s="125">
        <f t="shared" si="17"/>
        <v>0</v>
      </c>
    </row>
    <row r="10" spans="1:37" x14ac:dyDescent="0.5">
      <c r="A10" s="162">
        <v>4</v>
      </c>
      <c r="B10" s="142"/>
      <c r="C10" s="311"/>
      <c r="D10" s="313"/>
      <c r="E10" s="139"/>
      <c r="F10" s="311"/>
      <c r="G10" s="308"/>
      <c r="H10" s="139"/>
      <c r="I10" s="311"/>
      <c r="J10" s="311"/>
      <c r="K10" s="311"/>
      <c r="L10" s="140"/>
      <c r="M10" s="311"/>
      <c r="N10" s="311"/>
      <c r="O10" s="311"/>
      <c r="P10" s="174"/>
      <c r="Q10" s="174"/>
      <c r="R10" s="178">
        <f t="shared" si="0"/>
        <v>0</v>
      </c>
      <c r="T10" s="325">
        <f t="shared" si="1"/>
        <v>0</v>
      </c>
      <c r="U10" s="325">
        <f t="shared" si="2"/>
        <v>0</v>
      </c>
      <c r="V10" s="325">
        <f t="shared" si="3"/>
        <v>0</v>
      </c>
      <c r="W10" s="141">
        <f t="shared" si="4"/>
        <v>0</v>
      </c>
      <c r="X10" s="325">
        <f t="shared" si="5"/>
        <v>0</v>
      </c>
      <c r="Y10" s="325">
        <f t="shared" si="6"/>
        <v>0</v>
      </c>
      <c r="Z10" s="325">
        <f t="shared" si="7"/>
        <v>0</v>
      </c>
      <c r="AA10" s="325">
        <f t="shared" si="8"/>
        <v>0</v>
      </c>
      <c r="AB10" s="141">
        <f t="shared" si="9"/>
        <v>0</v>
      </c>
      <c r="AC10" s="325">
        <f t="shared" si="10"/>
        <v>0</v>
      </c>
      <c r="AD10" s="417">
        <f t="shared" si="11"/>
        <v>0</v>
      </c>
      <c r="AE10" s="329">
        <f t="shared" si="12"/>
        <v>0</v>
      </c>
      <c r="AF10" s="125">
        <f t="shared" si="13"/>
        <v>0</v>
      </c>
      <c r="AG10" s="417">
        <f t="shared" si="14"/>
        <v>0</v>
      </c>
      <c r="AI10" s="325">
        <f t="shared" si="15"/>
        <v>0</v>
      </c>
      <c r="AJ10" s="125">
        <f t="shared" si="16"/>
        <v>0</v>
      </c>
      <c r="AK10" s="125">
        <f t="shared" si="17"/>
        <v>0</v>
      </c>
    </row>
    <row r="11" spans="1:37" x14ac:dyDescent="0.5">
      <c r="A11" s="162">
        <v>5</v>
      </c>
      <c r="B11" s="142"/>
      <c r="C11" s="89"/>
      <c r="D11" s="313"/>
      <c r="E11" s="139"/>
      <c r="F11" s="89"/>
      <c r="G11" s="308"/>
      <c r="H11" s="139"/>
      <c r="I11" s="89"/>
      <c r="J11" s="89"/>
      <c r="K11" s="89"/>
      <c r="L11" s="140"/>
      <c r="M11" s="89"/>
      <c r="N11" s="89"/>
      <c r="O11" s="89"/>
      <c r="P11" s="174"/>
      <c r="Q11" s="174"/>
      <c r="R11" s="178">
        <f t="shared" si="0"/>
        <v>0</v>
      </c>
      <c r="T11" s="325">
        <f t="shared" si="1"/>
        <v>0</v>
      </c>
      <c r="U11" s="325">
        <f t="shared" si="2"/>
        <v>0</v>
      </c>
      <c r="V11" s="325">
        <f t="shared" si="3"/>
        <v>0</v>
      </c>
      <c r="W11" s="141">
        <f t="shared" si="4"/>
        <v>0</v>
      </c>
      <c r="X11" s="325">
        <f t="shared" si="5"/>
        <v>0</v>
      </c>
      <c r="Y11" s="325">
        <f t="shared" si="6"/>
        <v>0</v>
      </c>
      <c r="Z11" s="325">
        <f t="shared" si="7"/>
        <v>0</v>
      </c>
      <c r="AA11" s="325">
        <f t="shared" si="8"/>
        <v>0</v>
      </c>
      <c r="AB11" s="141">
        <f t="shared" si="9"/>
        <v>0</v>
      </c>
      <c r="AC11" s="325">
        <f t="shared" si="10"/>
        <v>0</v>
      </c>
      <c r="AD11" s="417">
        <f t="shared" si="11"/>
        <v>0</v>
      </c>
      <c r="AE11" s="329">
        <f t="shared" si="12"/>
        <v>0</v>
      </c>
      <c r="AF11" s="125">
        <f t="shared" si="13"/>
        <v>0</v>
      </c>
      <c r="AG11" s="417">
        <f t="shared" si="14"/>
        <v>0</v>
      </c>
      <c r="AI11" s="325">
        <f t="shared" si="15"/>
        <v>0</v>
      </c>
      <c r="AJ11" s="125">
        <f t="shared" si="16"/>
        <v>0</v>
      </c>
      <c r="AK11" s="125">
        <f t="shared" si="17"/>
        <v>0</v>
      </c>
    </row>
    <row r="12" spans="1:37" x14ac:dyDescent="0.5">
      <c r="A12" s="162">
        <v>6</v>
      </c>
      <c r="B12" s="142"/>
      <c r="C12" s="89"/>
      <c r="D12" s="313"/>
      <c r="E12" s="139"/>
      <c r="F12" s="89"/>
      <c r="G12" s="308"/>
      <c r="H12" s="139"/>
      <c r="I12" s="89"/>
      <c r="J12" s="89"/>
      <c r="K12" s="89"/>
      <c r="L12" s="140"/>
      <c r="M12" s="89"/>
      <c r="N12" s="89"/>
      <c r="O12" s="89"/>
      <c r="P12" s="174"/>
      <c r="Q12" s="174"/>
      <c r="R12" s="178">
        <f t="shared" si="0"/>
        <v>0</v>
      </c>
      <c r="T12" s="325">
        <f t="shared" si="1"/>
        <v>0</v>
      </c>
      <c r="U12" s="325">
        <f t="shared" si="2"/>
        <v>0</v>
      </c>
      <c r="V12" s="325">
        <f t="shared" si="3"/>
        <v>0</v>
      </c>
      <c r="W12" s="141">
        <f t="shared" si="4"/>
        <v>0</v>
      </c>
      <c r="X12" s="325">
        <f t="shared" si="5"/>
        <v>0</v>
      </c>
      <c r="Y12" s="325">
        <f t="shared" si="6"/>
        <v>0</v>
      </c>
      <c r="Z12" s="325">
        <f t="shared" si="7"/>
        <v>0</v>
      </c>
      <c r="AA12" s="325">
        <f t="shared" si="8"/>
        <v>0</v>
      </c>
      <c r="AB12" s="141">
        <f t="shared" si="9"/>
        <v>0</v>
      </c>
      <c r="AC12" s="325">
        <f t="shared" si="10"/>
        <v>0</v>
      </c>
      <c r="AD12" s="417">
        <f t="shared" si="11"/>
        <v>0</v>
      </c>
      <c r="AE12" s="329">
        <f t="shared" si="12"/>
        <v>0</v>
      </c>
      <c r="AF12" s="125">
        <f t="shared" si="13"/>
        <v>0</v>
      </c>
      <c r="AG12" s="417">
        <f t="shared" si="14"/>
        <v>0</v>
      </c>
      <c r="AI12" s="325">
        <f t="shared" si="15"/>
        <v>0</v>
      </c>
      <c r="AJ12" s="125">
        <f t="shared" si="16"/>
        <v>0</v>
      </c>
      <c r="AK12" s="125">
        <f t="shared" si="17"/>
        <v>0</v>
      </c>
    </row>
    <row r="13" spans="1:37" x14ac:dyDescent="0.5">
      <c r="A13" s="162">
        <v>7</v>
      </c>
      <c r="B13" s="142"/>
      <c r="C13" s="311"/>
      <c r="D13" s="313"/>
      <c r="E13" s="139"/>
      <c r="F13" s="311"/>
      <c r="G13" s="308"/>
      <c r="H13" s="139"/>
      <c r="I13" s="311"/>
      <c r="J13" s="311"/>
      <c r="K13" s="311"/>
      <c r="L13" s="140"/>
      <c r="M13" s="311"/>
      <c r="N13" s="311"/>
      <c r="O13" s="311"/>
      <c r="P13" s="174"/>
      <c r="Q13" s="174"/>
      <c r="R13" s="178">
        <f t="shared" si="0"/>
        <v>0</v>
      </c>
      <c r="T13" s="325">
        <f t="shared" si="1"/>
        <v>0</v>
      </c>
      <c r="U13" s="325">
        <f t="shared" si="2"/>
        <v>0</v>
      </c>
      <c r="V13" s="325">
        <f t="shared" si="3"/>
        <v>0</v>
      </c>
      <c r="W13" s="141">
        <f t="shared" si="4"/>
        <v>0</v>
      </c>
      <c r="X13" s="325">
        <f t="shared" si="5"/>
        <v>0</v>
      </c>
      <c r="Y13" s="325">
        <f t="shared" si="6"/>
        <v>0</v>
      </c>
      <c r="Z13" s="325">
        <f t="shared" si="7"/>
        <v>0</v>
      </c>
      <c r="AA13" s="325">
        <f t="shared" si="8"/>
        <v>0</v>
      </c>
      <c r="AB13" s="141">
        <f t="shared" si="9"/>
        <v>0</v>
      </c>
      <c r="AC13" s="325">
        <f t="shared" si="10"/>
        <v>0</v>
      </c>
      <c r="AD13" s="417">
        <f t="shared" si="11"/>
        <v>0</v>
      </c>
      <c r="AE13" s="329">
        <f t="shared" si="12"/>
        <v>0</v>
      </c>
      <c r="AF13" s="125">
        <f t="shared" si="13"/>
        <v>0</v>
      </c>
      <c r="AG13" s="417">
        <f t="shared" si="14"/>
        <v>0</v>
      </c>
      <c r="AI13" s="325">
        <f t="shared" si="15"/>
        <v>0</v>
      </c>
      <c r="AJ13" s="125">
        <f t="shared" si="16"/>
        <v>0</v>
      </c>
      <c r="AK13" s="125">
        <f t="shared" si="17"/>
        <v>0</v>
      </c>
    </row>
    <row r="14" spans="1:37" x14ac:dyDescent="0.5">
      <c r="A14" s="162">
        <v>8</v>
      </c>
      <c r="B14" s="142"/>
      <c r="C14" s="89"/>
      <c r="D14" s="313"/>
      <c r="E14" s="139"/>
      <c r="F14" s="89"/>
      <c r="G14" s="308"/>
      <c r="H14" s="139"/>
      <c r="I14" s="89"/>
      <c r="J14" s="89"/>
      <c r="K14" s="89"/>
      <c r="L14" s="140"/>
      <c r="M14" s="89"/>
      <c r="N14" s="89"/>
      <c r="O14" s="89"/>
      <c r="P14" s="174"/>
      <c r="Q14" s="174"/>
      <c r="R14" s="178">
        <f t="shared" si="0"/>
        <v>0</v>
      </c>
      <c r="T14" s="325">
        <f t="shared" si="1"/>
        <v>0</v>
      </c>
      <c r="U14" s="325">
        <f t="shared" si="2"/>
        <v>0</v>
      </c>
      <c r="V14" s="325">
        <f t="shared" si="3"/>
        <v>0</v>
      </c>
      <c r="W14" s="141">
        <f t="shared" si="4"/>
        <v>0</v>
      </c>
      <c r="X14" s="325">
        <f t="shared" si="5"/>
        <v>0</v>
      </c>
      <c r="Y14" s="325">
        <f t="shared" si="6"/>
        <v>0</v>
      </c>
      <c r="Z14" s="325">
        <f t="shared" si="7"/>
        <v>0</v>
      </c>
      <c r="AA14" s="325">
        <f t="shared" si="8"/>
        <v>0</v>
      </c>
      <c r="AB14" s="141">
        <f t="shared" si="9"/>
        <v>0</v>
      </c>
      <c r="AC14" s="325">
        <f t="shared" si="10"/>
        <v>0</v>
      </c>
      <c r="AD14" s="417">
        <f t="shared" si="11"/>
        <v>0</v>
      </c>
      <c r="AE14" s="329">
        <f t="shared" si="12"/>
        <v>0</v>
      </c>
      <c r="AF14" s="125">
        <f t="shared" si="13"/>
        <v>0</v>
      </c>
      <c r="AG14" s="417">
        <f t="shared" si="14"/>
        <v>0</v>
      </c>
      <c r="AI14" s="325">
        <f t="shared" si="15"/>
        <v>0</v>
      </c>
      <c r="AJ14" s="125">
        <f t="shared" si="16"/>
        <v>0</v>
      </c>
      <c r="AK14" s="125">
        <f t="shared" si="17"/>
        <v>0</v>
      </c>
    </row>
    <row r="15" spans="1:37" s="195" customFormat="1" x14ac:dyDescent="0.5">
      <c r="A15" s="360"/>
      <c r="B15" s="396"/>
      <c r="C15" s="362"/>
      <c r="D15" s="401"/>
      <c r="E15" s="401"/>
      <c r="F15" s="632" t="s">
        <v>460</v>
      </c>
      <c r="G15" s="637"/>
      <c r="H15" s="633"/>
      <c r="I15" s="178">
        <f>AJ15</f>
        <v>0</v>
      </c>
      <c r="J15" s="632" t="s">
        <v>461</v>
      </c>
      <c r="K15" s="637"/>
      <c r="L15" s="637"/>
      <c r="M15" s="637"/>
      <c r="N15" s="637"/>
      <c r="O15" s="178">
        <f>AK15</f>
        <v>0</v>
      </c>
      <c r="P15" s="632" t="s">
        <v>629</v>
      </c>
      <c r="Q15" s="633"/>
      <c r="R15" s="178">
        <f>SUM(R7:R14)</f>
        <v>0</v>
      </c>
      <c r="T15" s="363"/>
      <c r="U15" s="363"/>
      <c r="V15" s="363"/>
      <c r="W15" s="141"/>
      <c r="X15" s="363"/>
      <c r="Y15" s="363"/>
      <c r="Z15" s="363"/>
      <c r="AA15" s="363"/>
      <c r="AB15" s="141"/>
      <c r="AC15" s="363"/>
      <c r="AD15" s="417"/>
      <c r="AE15" s="363"/>
      <c r="AF15" s="125"/>
      <c r="AG15" s="417"/>
      <c r="AI15" s="363"/>
      <c r="AJ15" s="125">
        <f>SUM(AJ7:AJ14)</f>
        <v>0</v>
      </c>
      <c r="AK15" s="125">
        <f>SUM(AK7:AK14)</f>
        <v>0</v>
      </c>
    </row>
    <row r="16" spans="1:37" s="195" customFormat="1" x14ac:dyDescent="0.5">
      <c r="A16" s="634" t="s">
        <v>703</v>
      </c>
      <c r="B16" s="635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6"/>
      <c r="T16" s="363"/>
      <c r="U16" s="363"/>
      <c r="V16" s="363"/>
      <c r="W16" s="141"/>
      <c r="X16" s="363"/>
      <c r="Y16" s="363"/>
      <c r="Z16" s="363"/>
      <c r="AA16" s="363"/>
      <c r="AB16" s="141"/>
      <c r="AC16" s="363"/>
      <c r="AD16" s="417"/>
      <c r="AE16" s="363"/>
      <c r="AF16" s="125"/>
      <c r="AG16" s="417"/>
      <c r="AI16" s="363"/>
      <c r="AJ16" s="125"/>
      <c r="AK16" s="125"/>
    </row>
    <row r="17" spans="1:37" x14ac:dyDescent="0.5">
      <c r="A17" s="162">
        <v>9</v>
      </c>
      <c r="B17" s="142"/>
      <c r="C17" s="363"/>
      <c r="D17" s="313"/>
      <c r="E17" s="139"/>
      <c r="F17" s="363"/>
      <c r="G17" s="308"/>
      <c r="H17" s="139"/>
      <c r="I17" s="363"/>
      <c r="J17" s="363"/>
      <c r="K17" s="363"/>
      <c r="L17" s="140"/>
      <c r="M17" s="363"/>
      <c r="N17" s="363"/>
      <c r="O17" s="363"/>
      <c r="P17" s="361"/>
      <c r="Q17" s="361"/>
      <c r="R17" s="178">
        <f>AG17</f>
        <v>0</v>
      </c>
      <c r="T17" s="325">
        <f t="shared" si="1"/>
        <v>0</v>
      </c>
      <c r="U17" s="325">
        <f t="shared" si="2"/>
        <v>0</v>
      </c>
      <c r="V17" s="325">
        <f t="shared" si="3"/>
        <v>0</v>
      </c>
      <c r="W17" s="141">
        <f t="shared" si="4"/>
        <v>0</v>
      </c>
      <c r="X17" s="325">
        <f t="shared" si="5"/>
        <v>0</v>
      </c>
      <c r="Y17" s="325">
        <f t="shared" si="6"/>
        <v>0</v>
      </c>
      <c r="Z17" s="325">
        <f t="shared" si="7"/>
        <v>0</v>
      </c>
      <c r="AA17" s="325">
        <f t="shared" si="8"/>
        <v>0</v>
      </c>
      <c r="AB17" s="141">
        <f t="shared" si="9"/>
        <v>0</v>
      </c>
      <c r="AC17" s="325">
        <f t="shared" si="10"/>
        <v>0</v>
      </c>
      <c r="AD17" s="417">
        <f t="shared" si="11"/>
        <v>0</v>
      </c>
      <c r="AE17" s="329">
        <f t="shared" si="12"/>
        <v>0</v>
      </c>
      <c r="AF17" s="125">
        <f t="shared" si="13"/>
        <v>0</v>
      </c>
      <c r="AG17" s="417">
        <f>IF(L17="ปสม.", (0*M17)+AF17, (3*M17)+AF17)</f>
        <v>0</v>
      </c>
      <c r="AI17" s="325">
        <f t="shared" si="15"/>
        <v>0</v>
      </c>
      <c r="AJ17" s="125">
        <f t="shared" si="16"/>
        <v>0</v>
      </c>
      <c r="AK17" s="125">
        <f t="shared" si="17"/>
        <v>0</v>
      </c>
    </row>
    <row r="18" spans="1:37" x14ac:dyDescent="0.5">
      <c r="A18" s="162">
        <v>10</v>
      </c>
      <c r="B18" s="142"/>
      <c r="C18" s="363"/>
      <c r="D18" s="313"/>
      <c r="E18" s="139"/>
      <c r="F18" s="363"/>
      <c r="G18" s="308"/>
      <c r="H18" s="139"/>
      <c r="I18" s="363"/>
      <c r="J18" s="363"/>
      <c r="K18" s="363"/>
      <c r="L18" s="140"/>
      <c r="M18" s="363"/>
      <c r="N18" s="363"/>
      <c r="O18" s="363"/>
      <c r="P18" s="361"/>
      <c r="Q18" s="361"/>
      <c r="R18" s="178">
        <f t="shared" si="0"/>
        <v>0</v>
      </c>
      <c r="T18" s="325">
        <f t="shared" si="1"/>
        <v>0</v>
      </c>
      <c r="U18" s="325">
        <f t="shared" si="2"/>
        <v>0</v>
      </c>
      <c r="V18" s="325">
        <f t="shared" si="3"/>
        <v>0</v>
      </c>
      <c r="W18" s="141">
        <f t="shared" si="4"/>
        <v>0</v>
      </c>
      <c r="X18" s="325">
        <f t="shared" si="5"/>
        <v>0</v>
      </c>
      <c r="Y18" s="325">
        <f t="shared" si="6"/>
        <v>0</v>
      </c>
      <c r="Z18" s="325">
        <f t="shared" si="7"/>
        <v>0</v>
      </c>
      <c r="AA18" s="325">
        <f t="shared" si="8"/>
        <v>0</v>
      </c>
      <c r="AB18" s="141">
        <f t="shared" si="9"/>
        <v>0</v>
      </c>
      <c r="AC18" s="325">
        <f t="shared" si="10"/>
        <v>0</v>
      </c>
      <c r="AD18" s="417">
        <f t="shared" si="11"/>
        <v>0</v>
      </c>
      <c r="AE18" s="329">
        <f t="shared" si="12"/>
        <v>0</v>
      </c>
      <c r="AF18" s="125">
        <f t="shared" si="13"/>
        <v>0</v>
      </c>
      <c r="AG18" s="456">
        <f t="shared" ref="AG18:AG28" si="18">IF(L18="ปสม.", (0*M18)+AF18, (3*M18)+AF18)</f>
        <v>0</v>
      </c>
      <c r="AI18" s="325">
        <f t="shared" si="15"/>
        <v>0</v>
      </c>
      <c r="AJ18" s="125">
        <f t="shared" si="16"/>
        <v>0</v>
      </c>
      <c r="AK18" s="125">
        <f t="shared" si="17"/>
        <v>0</v>
      </c>
    </row>
    <row r="19" spans="1:37" x14ac:dyDescent="0.5">
      <c r="A19" s="162">
        <v>11</v>
      </c>
      <c r="B19" s="142"/>
      <c r="C19" s="363"/>
      <c r="D19" s="313"/>
      <c r="E19" s="139"/>
      <c r="F19" s="363"/>
      <c r="G19" s="308"/>
      <c r="H19" s="139"/>
      <c r="I19" s="363"/>
      <c r="J19" s="363"/>
      <c r="K19" s="363"/>
      <c r="L19" s="140"/>
      <c r="M19" s="363"/>
      <c r="N19" s="363"/>
      <c r="O19" s="363"/>
      <c r="P19" s="361"/>
      <c r="Q19" s="361"/>
      <c r="R19" s="178">
        <f t="shared" si="0"/>
        <v>0</v>
      </c>
      <c r="T19" s="325">
        <f t="shared" si="1"/>
        <v>0</v>
      </c>
      <c r="U19" s="325">
        <f t="shared" si="2"/>
        <v>0</v>
      </c>
      <c r="V19" s="325">
        <f t="shared" si="3"/>
        <v>0</v>
      </c>
      <c r="W19" s="141">
        <f t="shared" si="4"/>
        <v>0</v>
      </c>
      <c r="X19" s="325">
        <f t="shared" si="5"/>
        <v>0</v>
      </c>
      <c r="Y19" s="325">
        <f t="shared" si="6"/>
        <v>0</v>
      </c>
      <c r="Z19" s="325">
        <f t="shared" si="7"/>
        <v>0</v>
      </c>
      <c r="AA19" s="325">
        <f t="shared" si="8"/>
        <v>0</v>
      </c>
      <c r="AB19" s="141">
        <f t="shared" si="9"/>
        <v>0</v>
      </c>
      <c r="AC19" s="325">
        <f t="shared" si="10"/>
        <v>0</v>
      </c>
      <c r="AD19" s="417">
        <f t="shared" si="11"/>
        <v>0</v>
      </c>
      <c r="AE19" s="329">
        <f t="shared" si="12"/>
        <v>0</v>
      </c>
      <c r="AF19" s="125">
        <f t="shared" si="13"/>
        <v>0</v>
      </c>
      <c r="AG19" s="456">
        <f t="shared" si="18"/>
        <v>0</v>
      </c>
      <c r="AI19" s="325">
        <f t="shared" si="15"/>
        <v>0</v>
      </c>
      <c r="AJ19" s="125">
        <f t="shared" si="16"/>
        <v>0</v>
      </c>
      <c r="AK19" s="125">
        <f t="shared" si="17"/>
        <v>0</v>
      </c>
    </row>
    <row r="20" spans="1:37" x14ac:dyDescent="0.5">
      <c r="A20" s="162">
        <v>12</v>
      </c>
      <c r="B20" s="142"/>
      <c r="C20" s="363"/>
      <c r="D20" s="313"/>
      <c r="E20" s="139"/>
      <c r="F20" s="363"/>
      <c r="G20" s="308"/>
      <c r="H20" s="139"/>
      <c r="I20" s="363"/>
      <c r="J20" s="363"/>
      <c r="K20" s="363"/>
      <c r="L20" s="140"/>
      <c r="M20" s="363"/>
      <c r="N20" s="363"/>
      <c r="O20" s="363"/>
      <c r="P20" s="361"/>
      <c r="Q20" s="361"/>
      <c r="R20" s="178">
        <f t="shared" si="0"/>
        <v>0</v>
      </c>
      <c r="T20" s="325">
        <f t="shared" si="1"/>
        <v>0</v>
      </c>
      <c r="U20" s="325">
        <f t="shared" si="2"/>
        <v>0</v>
      </c>
      <c r="V20" s="325">
        <f t="shared" si="3"/>
        <v>0</v>
      </c>
      <c r="W20" s="141">
        <f t="shared" si="4"/>
        <v>0</v>
      </c>
      <c r="X20" s="325">
        <f t="shared" si="5"/>
        <v>0</v>
      </c>
      <c r="Y20" s="325">
        <f t="shared" si="6"/>
        <v>0</v>
      </c>
      <c r="Z20" s="325">
        <f t="shared" si="7"/>
        <v>0</v>
      </c>
      <c r="AA20" s="325">
        <f t="shared" si="8"/>
        <v>0</v>
      </c>
      <c r="AB20" s="141">
        <f t="shared" si="9"/>
        <v>0</v>
      </c>
      <c r="AC20" s="325">
        <f t="shared" si="10"/>
        <v>0</v>
      </c>
      <c r="AD20" s="417">
        <f t="shared" si="11"/>
        <v>0</v>
      </c>
      <c r="AE20" s="329">
        <f t="shared" si="12"/>
        <v>0</v>
      </c>
      <c r="AF20" s="125">
        <f t="shared" si="13"/>
        <v>0</v>
      </c>
      <c r="AG20" s="456">
        <f t="shared" si="18"/>
        <v>0</v>
      </c>
      <c r="AI20" s="325">
        <f t="shared" si="15"/>
        <v>0</v>
      </c>
      <c r="AJ20" s="125">
        <f t="shared" si="16"/>
        <v>0</v>
      </c>
      <c r="AK20" s="125">
        <f t="shared" si="17"/>
        <v>0</v>
      </c>
    </row>
    <row r="21" spans="1:37" x14ac:dyDescent="0.5">
      <c r="A21" s="162">
        <v>13</v>
      </c>
      <c r="B21" s="142"/>
      <c r="C21" s="325"/>
      <c r="D21" s="313"/>
      <c r="E21" s="139"/>
      <c r="F21" s="325"/>
      <c r="G21" s="308"/>
      <c r="H21" s="139"/>
      <c r="I21" s="325"/>
      <c r="J21" s="325"/>
      <c r="K21" s="325"/>
      <c r="L21" s="140"/>
      <c r="M21" s="325"/>
      <c r="N21" s="325"/>
      <c r="O21" s="325"/>
      <c r="P21" s="324"/>
      <c r="Q21" s="324"/>
      <c r="R21" s="178">
        <f t="shared" si="0"/>
        <v>0</v>
      </c>
      <c r="T21" s="325">
        <f t="shared" si="1"/>
        <v>0</v>
      </c>
      <c r="U21" s="325">
        <f t="shared" si="2"/>
        <v>0</v>
      </c>
      <c r="V21" s="325">
        <f t="shared" si="3"/>
        <v>0</v>
      </c>
      <c r="W21" s="141">
        <f t="shared" si="4"/>
        <v>0</v>
      </c>
      <c r="X21" s="325">
        <f t="shared" si="5"/>
        <v>0</v>
      </c>
      <c r="Y21" s="325">
        <f t="shared" si="6"/>
        <v>0</v>
      </c>
      <c r="Z21" s="325">
        <f t="shared" si="7"/>
        <v>0</v>
      </c>
      <c r="AA21" s="325">
        <f t="shared" si="8"/>
        <v>0</v>
      </c>
      <c r="AB21" s="141">
        <f t="shared" si="9"/>
        <v>0</v>
      </c>
      <c r="AC21" s="325">
        <f t="shared" si="10"/>
        <v>0</v>
      </c>
      <c r="AD21" s="417">
        <f t="shared" si="11"/>
        <v>0</v>
      </c>
      <c r="AE21" s="329">
        <f t="shared" si="12"/>
        <v>0</v>
      </c>
      <c r="AF21" s="125">
        <f t="shared" si="13"/>
        <v>0</v>
      </c>
      <c r="AG21" s="456">
        <f t="shared" si="18"/>
        <v>0</v>
      </c>
      <c r="AI21" s="325">
        <f t="shared" si="15"/>
        <v>0</v>
      </c>
      <c r="AJ21" s="125">
        <f t="shared" si="16"/>
        <v>0</v>
      </c>
      <c r="AK21" s="125">
        <f t="shared" si="17"/>
        <v>0</v>
      </c>
    </row>
    <row r="22" spans="1:37" x14ac:dyDescent="0.5">
      <c r="A22" s="162">
        <v>14</v>
      </c>
      <c r="B22" s="142"/>
      <c r="C22" s="89"/>
      <c r="D22" s="313"/>
      <c r="E22" s="139"/>
      <c r="F22" s="89"/>
      <c r="G22" s="308"/>
      <c r="H22" s="139"/>
      <c r="I22" s="89"/>
      <c r="J22" s="89"/>
      <c r="K22" s="89"/>
      <c r="L22" s="140"/>
      <c r="M22" s="89"/>
      <c r="N22" s="89"/>
      <c r="O22" s="89"/>
      <c r="P22" s="174"/>
      <c r="Q22" s="174"/>
      <c r="R22" s="178">
        <f t="shared" si="0"/>
        <v>0</v>
      </c>
      <c r="T22" s="363">
        <f t="shared" ref="T22:T28" si="19">IF(P22=0,0, IF(AND(P22="หลัก", J22="สอนครั้งแรก"), 2+(E22-1), 0))</f>
        <v>0</v>
      </c>
      <c r="U22" s="363">
        <f t="shared" ref="U22:U28" si="20">IF(K22=0,0, IF(AND(J22="สอนซ้ำ", E22=2), K22*2.5, IF(AND(J22="สอนซ้ำ", E22=3), K22*3.5, 0)))</f>
        <v>0</v>
      </c>
      <c r="V22" s="363">
        <f t="shared" ref="V22:V28" si="21">IF(E22=0,0, IF(P22="ผู้ช่วย", E22*1, 0))</f>
        <v>0</v>
      </c>
      <c r="W22" s="141">
        <f t="shared" ref="W22:W28" si="22">IF(E22=0,0, IF(AND(P22="หลัก", J22="สอนครั้งแรก"), T22, IF(AND(P22="หลัก", J22="สอนซ้ำ"), U22, V22)))</f>
        <v>0</v>
      </c>
      <c r="X22" s="363">
        <f t="shared" ref="X22:X28" si="23">IF(P22=0,0, IF(AND(P22="หลัก", J22="สอนครั้งแรก"), 1, IF(AND(P22="หลัก", J22="สอนซ้ำ"), 2, 3)))</f>
        <v>0</v>
      </c>
      <c r="Y22" s="363">
        <f t="shared" ref="Y22:Y28" si="24">IF(E22=0,0, IF(AND(X22=1, E22=2), 2.5+((E22-1)*1.5), IF(AND(X22=1, E22=3), 2.5+((E22-1)*1.25), 0)))</f>
        <v>0</v>
      </c>
      <c r="Z22" s="363">
        <f t="shared" ref="Z22:Z28" si="25">IF(K22=0,0, IF(AND(X22=2, E22=2), K22*3, IF(AND(X22=2, E22=3), K22*4, 0)))</f>
        <v>0</v>
      </c>
      <c r="AA22" s="363">
        <f t="shared" ref="AA22:AA28" si="26">IF(E22=0,0, IF(P22="ผู้ช่วย", E22*1, 0))</f>
        <v>0</v>
      </c>
      <c r="AB22" s="141">
        <f t="shared" ref="AB22:AB28" si="27">IF(E22=0,0, IF(AND(P22="หลัก", J22="สอนครั้งแรก"), Y22, IF(AND(P22="หลัก", J22="สอนซ้ำ"), Z22, AA22)))</f>
        <v>0</v>
      </c>
      <c r="AC22" s="363">
        <f t="shared" ref="AC22:AC28" si="28">IF(E22=0,0, IF(Q22="แบบ ก.", W22, AB22))</f>
        <v>0</v>
      </c>
      <c r="AD22" s="417">
        <f t="shared" si="11"/>
        <v>0</v>
      </c>
      <c r="AE22" s="363">
        <f t="shared" ref="AE22:AE28" si="29">IF(O22=0, 0, IF(O22="EN", (AC22+AD22)*1.5, (AC22+AD22)))</f>
        <v>0</v>
      </c>
      <c r="AF22" s="125">
        <f t="shared" ref="AF22:AF28" si="30">G22*AE22</f>
        <v>0</v>
      </c>
      <c r="AG22" s="456">
        <f t="shared" si="18"/>
        <v>0</v>
      </c>
      <c r="AH22" s="195"/>
      <c r="AI22" s="363">
        <f t="shared" ref="AI22:AI28" si="31">IF(I22=0, 0, IF(I22="ตรี", 1, 2))</f>
        <v>0</v>
      </c>
      <c r="AJ22" s="125">
        <f t="shared" ref="AJ22:AJ28" si="32">IF(AI22=0,0, IF(AI22=1, AG22, 0))</f>
        <v>0</v>
      </c>
      <c r="AK22" s="125">
        <f t="shared" ref="AK22:AK28" si="33">IF(AI22=0,0, IF(AI22=2, AG22, 0))</f>
        <v>0</v>
      </c>
    </row>
    <row r="23" spans="1:37" x14ac:dyDescent="0.5">
      <c r="A23" s="162">
        <v>15</v>
      </c>
      <c r="B23" s="142"/>
      <c r="C23" s="89"/>
      <c r="D23" s="313"/>
      <c r="E23" s="139"/>
      <c r="F23" s="89"/>
      <c r="G23" s="308"/>
      <c r="H23" s="139"/>
      <c r="I23" s="89"/>
      <c r="J23" s="89"/>
      <c r="K23" s="89"/>
      <c r="L23" s="140"/>
      <c r="M23" s="89"/>
      <c r="N23" s="89"/>
      <c r="O23" s="89"/>
      <c r="P23" s="174"/>
      <c r="Q23" s="174"/>
      <c r="R23" s="178">
        <f t="shared" si="0"/>
        <v>0</v>
      </c>
      <c r="T23" s="363">
        <f t="shared" si="19"/>
        <v>0</v>
      </c>
      <c r="U23" s="363">
        <f t="shared" si="20"/>
        <v>0</v>
      </c>
      <c r="V23" s="363">
        <f t="shared" si="21"/>
        <v>0</v>
      </c>
      <c r="W23" s="141">
        <f t="shared" si="22"/>
        <v>0</v>
      </c>
      <c r="X23" s="363">
        <f t="shared" si="23"/>
        <v>0</v>
      </c>
      <c r="Y23" s="363">
        <f t="shared" si="24"/>
        <v>0</v>
      </c>
      <c r="Z23" s="363">
        <f t="shared" si="25"/>
        <v>0</v>
      </c>
      <c r="AA23" s="363">
        <f t="shared" si="26"/>
        <v>0</v>
      </c>
      <c r="AB23" s="141">
        <f t="shared" si="27"/>
        <v>0</v>
      </c>
      <c r="AC23" s="363">
        <f t="shared" si="28"/>
        <v>0</v>
      </c>
      <c r="AD23" s="417">
        <f t="shared" si="11"/>
        <v>0</v>
      </c>
      <c r="AE23" s="363">
        <f t="shared" si="29"/>
        <v>0</v>
      </c>
      <c r="AF23" s="125">
        <f t="shared" si="30"/>
        <v>0</v>
      </c>
      <c r="AG23" s="456">
        <f t="shared" si="18"/>
        <v>0</v>
      </c>
      <c r="AH23" s="195"/>
      <c r="AI23" s="363">
        <f t="shared" si="31"/>
        <v>0</v>
      </c>
      <c r="AJ23" s="125">
        <f t="shared" si="32"/>
        <v>0</v>
      </c>
      <c r="AK23" s="125">
        <f t="shared" si="33"/>
        <v>0</v>
      </c>
    </row>
    <row r="24" spans="1:37" s="195" customFormat="1" x14ac:dyDescent="0.5">
      <c r="A24" s="359">
        <v>16</v>
      </c>
      <c r="B24" s="142"/>
      <c r="C24" s="363"/>
      <c r="D24" s="313"/>
      <c r="E24" s="139"/>
      <c r="F24" s="363"/>
      <c r="G24" s="308"/>
      <c r="H24" s="139"/>
      <c r="I24" s="363"/>
      <c r="J24" s="363"/>
      <c r="K24" s="363"/>
      <c r="L24" s="140"/>
      <c r="M24" s="363"/>
      <c r="N24" s="363"/>
      <c r="O24" s="363"/>
      <c r="P24" s="361"/>
      <c r="Q24" s="361"/>
      <c r="R24" s="178">
        <f t="shared" ref="R24:R28" si="34">AG24</f>
        <v>0</v>
      </c>
      <c r="T24" s="363">
        <f t="shared" si="19"/>
        <v>0</v>
      </c>
      <c r="U24" s="363">
        <f t="shared" si="20"/>
        <v>0</v>
      </c>
      <c r="V24" s="363">
        <f t="shared" si="21"/>
        <v>0</v>
      </c>
      <c r="W24" s="141">
        <f t="shared" si="22"/>
        <v>0</v>
      </c>
      <c r="X24" s="363">
        <f t="shared" si="23"/>
        <v>0</v>
      </c>
      <c r="Y24" s="363">
        <f t="shared" si="24"/>
        <v>0</v>
      </c>
      <c r="Z24" s="363">
        <f t="shared" si="25"/>
        <v>0</v>
      </c>
      <c r="AA24" s="363">
        <f t="shared" si="26"/>
        <v>0</v>
      </c>
      <c r="AB24" s="141">
        <f t="shared" si="27"/>
        <v>0</v>
      </c>
      <c r="AC24" s="363">
        <f t="shared" si="28"/>
        <v>0</v>
      </c>
      <c r="AD24" s="417">
        <f t="shared" si="11"/>
        <v>0</v>
      </c>
      <c r="AE24" s="363">
        <f t="shared" si="29"/>
        <v>0</v>
      </c>
      <c r="AF24" s="125">
        <f t="shared" si="30"/>
        <v>0</v>
      </c>
      <c r="AG24" s="456">
        <f t="shared" si="18"/>
        <v>0</v>
      </c>
      <c r="AI24" s="363">
        <f t="shared" si="31"/>
        <v>0</v>
      </c>
      <c r="AJ24" s="125">
        <f t="shared" si="32"/>
        <v>0</v>
      </c>
      <c r="AK24" s="125">
        <f t="shared" si="33"/>
        <v>0</v>
      </c>
    </row>
    <row r="25" spans="1:37" s="195" customFormat="1" x14ac:dyDescent="0.5">
      <c r="A25" s="359">
        <v>17</v>
      </c>
      <c r="B25" s="142"/>
      <c r="C25" s="363"/>
      <c r="D25" s="313"/>
      <c r="E25" s="139"/>
      <c r="F25" s="363"/>
      <c r="G25" s="308"/>
      <c r="H25" s="139"/>
      <c r="I25" s="363"/>
      <c r="J25" s="363"/>
      <c r="K25" s="363"/>
      <c r="L25" s="140"/>
      <c r="M25" s="363"/>
      <c r="N25" s="363"/>
      <c r="O25" s="363"/>
      <c r="P25" s="361"/>
      <c r="Q25" s="361"/>
      <c r="R25" s="178">
        <f t="shared" si="34"/>
        <v>0</v>
      </c>
      <c r="T25" s="363">
        <f t="shared" si="19"/>
        <v>0</v>
      </c>
      <c r="U25" s="363">
        <f t="shared" si="20"/>
        <v>0</v>
      </c>
      <c r="V25" s="363">
        <f t="shared" si="21"/>
        <v>0</v>
      </c>
      <c r="W25" s="141">
        <f t="shared" si="22"/>
        <v>0</v>
      </c>
      <c r="X25" s="363">
        <f t="shared" si="23"/>
        <v>0</v>
      </c>
      <c r="Y25" s="363">
        <f t="shared" si="24"/>
        <v>0</v>
      </c>
      <c r="Z25" s="363">
        <f t="shared" si="25"/>
        <v>0</v>
      </c>
      <c r="AA25" s="363">
        <f t="shared" si="26"/>
        <v>0</v>
      </c>
      <c r="AB25" s="141">
        <f t="shared" si="27"/>
        <v>0</v>
      </c>
      <c r="AC25" s="363">
        <f t="shared" si="28"/>
        <v>0</v>
      </c>
      <c r="AD25" s="417">
        <f t="shared" si="11"/>
        <v>0</v>
      </c>
      <c r="AE25" s="363">
        <f t="shared" si="29"/>
        <v>0</v>
      </c>
      <c r="AF25" s="125">
        <f t="shared" si="30"/>
        <v>0</v>
      </c>
      <c r="AG25" s="456">
        <f t="shared" si="18"/>
        <v>0</v>
      </c>
      <c r="AI25" s="363">
        <f t="shared" si="31"/>
        <v>0</v>
      </c>
      <c r="AJ25" s="125">
        <f t="shared" si="32"/>
        <v>0</v>
      </c>
      <c r="AK25" s="125">
        <f t="shared" si="33"/>
        <v>0</v>
      </c>
    </row>
    <row r="26" spans="1:37" s="195" customFormat="1" x14ac:dyDescent="0.5">
      <c r="A26" s="359">
        <v>18</v>
      </c>
      <c r="B26" s="142"/>
      <c r="C26" s="363"/>
      <c r="D26" s="313"/>
      <c r="E26" s="139"/>
      <c r="F26" s="363"/>
      <c r="G26" s="308"/>
      <c r="H26" s="139"/>
      <c r="I26" s="363"/>
      <c r="J26" s="363"/>
      <c r="K26" s="363"/>
      <c r="L26" s="140"/>
      <c r="M26" s="363"/>
      <c r="N26" s="363"/>
      <c r="O26" s="363"/>
      <c r="P26" s="361"/>
      <c r="Q26" s="361"/>
      <c r="R26" s="178">
        <f t="shared" si="34"/>
        <v>0</v>
      </c>
      <c r="T26" s="363">
        <f t="shared" si="19"/>
        <v>0</v>
      </c>
      <c r="U26" s="363">
        <f t="shared" si="20"/>
        <v>0</v>
      </c>
      <c r="V26" s="363">
        <f t="shared" si="21"/>
        <v>0</v>
      </c>
      <c r="W26" s="141">
        <f t="shared" si="22"/>
        <v>0</v>
      </c>
      <c r="X26" s="363">
        <f t="shared" si="23"/>
        <v>0</v>
      </c>
      <c r="Y26" s="363">
        <f t="shared" si="24"/>
        <v>0</v>
      </c>
      <c r="Z26" s="363">
        <f t="shared" si="25"/>
        <v>0</v>
      </c>
      <c r="AA26" s="363">
        <f t="shared" si="26"/>
        <v>0</v>
      </c>
      <c r="AB26" s="141">
        <f t="shared" si="27"/>
        <v>0</v>
      </c>
      <c r="AC26" s="363">
        <f t="shared" si="28"/>
        <v>0</v>
      </c>
      <c r="AD26" s="417">
        <f t="shared" si="11"/>
        <v>0</v>
      </c>
      <c r="AE26" s="363">
        <f t="shared" si="29"/>
        <v>0</v>
      </c>
      <c r="AF26" s="125">
        <f t="shared" si="30"/>
        <v>0</v>
      </c>
      <c r="AG26" s="456">
        <f t="shared" si="18"/>
        <v>0</v>
      </c>
      <c r="AI26" s="363">
        <f t="shared" si="31"/>
        <v>0</v>
      </c>
      <c r="AJ26" s="125">
        <f t="shared" si="32"/>
        <v>0</v>
      </c>
      <c r="AK26" s="125">
        <f t="shared" si="33"/>
        <v>0</v>
      </c>
    </row>
    <row r="27" spans="1:37" s="195" customFormat="1" x14ac:dyDescent="0.5">
      <c r="A27" s="359">
        <v>19</v>
      </c>
      <c r="B27" s="142"/>
      <c r="C27" s="363"/>
      <c r="D27" s="313"/>
      <c r="E27" s="139"/>
      <c r="F27" s="363"/>
      <c r="G27" s="308"/>
      <c r="H27" s="139"/>
      <c r="I27" s="363"/>
      <c r="J27" s="363"/>
      <c r="K27" s="363"/>
      <c r="L27" s="140"/>
      <c r="M27" s="363"/>
      <c r="N27" s="363"/>
      <c r="O27" s="363"/>
      <c r="P27" s="361"/>
      <c r="Q27" s="361"/>
      <c r="R27" s="178">
        <f t="shared" si="34"/>
        <v>0</v>
      </c>
      <c r="T27" s="363">
        <f t="shared" si="19"/>
        <v>0</v>
      </c>
      <c r="U27" s="363">
        <f t="shared" si="20"/>
        <v>0</v>
      </c>
      <c r="V27" s="363">
        <f t="shared" si="21"/>
        <v>0</v>
      </c>
      <c r="W27" s="141">
        <f t="shared" si="22"/>
        <v>0</v>
      </c>
      <c r="X27" s="363">
        <f t="shared" si="23"/>
        <v>0</v>
      </c>
      <c r="Y27" s="363">
        <f t="shared" si="24"/>
        <v>0</v>
      </c>
      <c r="Z27" s="363">
        <f t="shared" si="25"/>
        <v>0</v>
      </c>
      <c r="AA27" s="363">
        <f t="shared" si="26"/>
        <v>0</v>
      </c>
      <c r="AB27" s="141">
        <f t="shared" si="27"/>
        <v>0</v>
      </c>
      <c r="AC27" s="363">
        <f t="shared" si="28"/>
        <v>0</v>
      </c>
      <c r="AD27" s="417">
        <f t="shared" si="11"/>
        <v>0</v>
      </c>
      <c r="AE27" s="363">
        <f t="shared" si="29"/>
        <v>0</v>
      </c>
      <c r="AF27" s="125">
        <f t="shared" si="30"/>
        <v>0</v>
      </c>
      <c r="AG27" s="456">
        <f t="shared" si="18"/>
        <v>0</v>
      </c>
      <c r="AI27" s="363">
        <f t="shared" si="31"/>
        <v>0</v>
      </c>
      <c r="AJ27" s="125">
        <f t="shared" si="32"/>
        <v>0</v>
      </c>
      <c r="AK27" s="125">
        <f t="shared" si="33"/>
        <v>0</v>
      </c>
    </row>
    <row r="28" spans="1:37" s="195" customFormat="1" x14ac:dyDescent="0.5">
      <c r="A28" s="359">
        <v>20</v>
      </c>
      <c r="B28" s="142"/>
      <c r="C28" s="363"/>
      <c r="D28" s="313"/>
      <c r="E28" s="139"/>
      <c r="F28" s="363"/>
      <c r="G28" s="308"/>
      <c r="H28" s="139"/>
      <c r="I28" s="363"/>
      <c r="J28" s="363"/>
      <c r="K28" s="363"/>
      <c r="L28" s="140"/>
      <c r="M28" s="363"/>
      <c r="N28" s="363"/>
      <c r="O28" s="363"/>
      <c r="P28" s="361"/>
      <c r="Q28" s="361"/>
      <c r="R28" s="178">
        <f t="shared" si="34"/>
        <v>0</v>
      </c>
      <c r="T28" s="363">
        <f t="shared" si="19"/>
        <v>0</v>
      </c>
      <c r="U28" s="363">
        <f t="shared" si="20"/>
        <v>0</v>
      </c>
      <c r="V28" s="363">
        <f t="shared" si="21"/>
        <v>0</v>
      </c>
      <c r="W28" s="141">
        <f t="shared" si="22"/>
        <v>0</v>
      </c>
      <c r="X28" s="363">
        <f t="shared" si="23"/>
        <v>0</v>
      </c>
      <c r="Y28" s="363">
        <f t="shared" si="24"/>
        <v>0</v>
      </c>
      <c r="Z28" s="363">
        <f t="shared" si="25"/>
        <v>0</v>
      </c>
      <c r="AA28" s="363">
        <f t="shared" si="26"/>
        <v>0</v>
      </c>
      <c r="AB28" s="141">
        <f t="shared" si="27"/>
        <v>0</v>
      </c>
      <c r="AC28" s="363">
        <f t="shared" si="28"/>
        <v>0</v>
      </c>
      <c r="AD28" s="417">
        <f t="shared" si="11"/>
        <v>0</v>
      </c>
      <c r="AE28" s="363">
        <f t="shared" si="29"/>
        <v>0</v>
      </c>
      <c r="AF28" s="125">
        <f t="shared" si="30"/>
        <v>0</v>
      </c>
      <c r="AG28" s="456">
        <f t="shared" si="18"/>
        <v>0</v>
      </c>
      <c r="AI28" s="363">
        <f t="shared" si="31"/>
        <v>0</v>
      </c>
      <c r="AJ28" s="125">
        <f t="shared" si="32"/>
        <v>0</v>
      </c>
      <c r="AK28" s="125">
        <f t="shared" si="33"/>
        <v>0</v>
      </c>
    </row>
    <row r="29" spans="1:37" x14ac:dyDescent="0.5">
      <c r="A29" s="143"/>
      <c r="B29" s="144"/>
      <c r="C29" s="144"/>
      <c r="D29" s="144"/>
      <c r="E29" s="144"/>
      <c r="F29" s="632" t="s">
        <v>460</v>
      </c>
      <c r="G29" s="637"/>
      <c r="H29" s="633"/>
      <c r="I29" s="178">
        <f>AJ29/15</f>
        <v>0</v>
      </c>
      <c r="J29" s="632" t="s">
        <v>461</v>
      </c>
      <c r="K29" s="637"/>
      <c r="L29" s="637"/>
      <c r="M29" s="637"/>
      <c r="N29" s="637"/>
      <c r="O29" s="178">
        <f>AK29/15</f>
        <v>0</v>
      </c>
      <c r="P29" s="632" t="s">
        <v>629</v>
      </c>
      <c r="Q29" s="633"/>
      <c r="R29" s="178">
        <f>SUM(R17:R28)/15</f>
        <v>0</v>
      </c>
      <c r="AJ29" s="175">
        <f>SUM(AJ17:AJ28)</f>
        <v>0</v>
      </c>
      <c r="AK29" s="175">
        <f>SUM(AK17:AK28)</f>
        <v>0</v>
      </c>
    </row>
    <row r="30" spans="1:37" x14ac:dyDescent="0.5">
      <c r="A30" s="143"/>
      <c r="B30" s="144"/>
      <c r="C30" s="144"/>
      <c r="D30" s="144"/>
      <c r="E30" s="145" t="s">
        <v>1</v>
      </c>
      <c r="F30" s="619" t="s">
        <v>460</v>
      </c>
      <c r="G30" s="620"/>
      <c r="H30" s="631"/>
      <c r="I30" s="178">
        <f>I15+I29</f>
        <v>0</v>
      </c>
      <c r="J30" s="619" t="s">
        <v>461</v>
      </c>
      <c r="K30" s="620"/>
      <c r="L30" s="620"/>
      <c r="M30" s="620"/>
      <c r="N30" s="620"/>
      <c r="O30" s="178">
        <f>O29+O15</f>
        <v>0</v>
      </c>
      <c r="P30" s="632" t="s">
        <v>629</v>
      </c>
      <c r="Q30" s="633"/>
      <c r="R30" s="178">
        <f>R29+R15</f>
        <v>0</v>
      </c>
      <c r="AJ30" s="175"/>
      <c r="AK30" s="175"/>
    </row>
    <row r="31" spans="1:37" ht="45.75" customHeight="1" x14ac:dyDescent="0.5">
      <c r="A31" s="649" t="s">
        <v>707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</row>
    <row r="32" spans="1:37" x14ac:dyDescent="0.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3" spans="1:18" x14ac:dyDescent="0.5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x14ac:dyDescent="0.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8" hidden="1" x14ac:dyDescent="0.5">
      <c r="A35" s="50" t="s">
        <v>440</v>
      </c>
      <c r="B35" s="50" t="s">
        <v>453</v>
      </c>
      <c r="C35" s="50" t="s">
        <v>462</v>
      </c>
      <c r="D35" s="50" t="s">
        <v>457</v>
      </c>
      <c r="E35" s="50" t="s">
        <v>466</v>
      </c>
      <c r="F35" s="50" t="s">
        <v>463</v>
      </c>
      <c r="G35" s="50" t="s">
        <v>474</v>
      </c>
      <c r="H35" s="50" t="s">
        <v>622</v>
      </c>
    </row>
    <row r="36" spans="1:18" hidden="1" x14ac:dyDescent="0.5">
      <c r="A36" s="50" t="s">
        <v>441</v>
      </c>
      <c r="B36" s="50" t="s">
        <v>452</v>
      </c>
      <c r="C36" s="50" t="s">
        <v>455</v>
      </c>
      <c r="D36" s="50" t="s">
        <v>458</v>
      </c>
      <c r="E36" s="50" t="s">
        <v>467</v>
      </c>
      <c r="F36" s="50" t="s">
        <v>471</v>
      </c>
      <c r="G36" s="50" t="s">
        <v>475</v>
      </c>
      <c r="H36" s="50" t="s">
        <v>623</v>
      </c>
    </row>
    <row r="37" spans="1:18" hidden="1" x14ac:dyDescent="0.5">
      <c r="A37" s="50" t="s">
        <v>442</v>
      </c>
    </row>
  </sheetData>
  <sheetProtection algorithmName="SHA-512" hashValue="XCr7XJ+irYcSBNEOUUPBLmNVrVzd6RMKIGTc1gGQosEEI4dMr0DIM2yBifg/oZDmbtWMpizTQQeLTHtqh2mYuA==" saltValue="INQxyPR+vxVdWPK+YdgNdA==" spinCount="100000" sheet="1" objects="1" scenarios="1"/>
  <mergeCells count="32">
    <mergeCell ref="X4:AB4"/>
    <mergeCell ref="J29:N29"/>
    <mergeCell ref="P29:Q29"/>
    <mergeCell ref="F29:H29"/>
    <mergeCell ref="A31:R31"/>
    <mergeCell ref="O4:O5"/>
    <mergeCell ref="N4:N5"/>
    <mergeCell ref="D4:E4"/>
    <mergeCell ref="F4:F5"/>
    <mergeCell ref="G4:G5"/>
    <mergeCell ref="H4:H5"/>
    <mergeCell ref="I4:I5"/>
    <mergeCell ref="A3:A5"/>
    <mergeCell ref="B3:G3"/>
    <mergeCell ref="B4:B5"/>
    <mergeCell ref="C4:C5"/>
    <mergeCell ref="T4:W4"/>
    <mergeCell ref="Q4:Q5"/>
    <mergeCell ref="R3:R5"/>
    <mergeCell ref="P4:P5"/>
    <mergeCell ref="H3:Q3"/>
    <mergeCell ref="K4:K5"/>
    <mergeCell ref="J4:J5"/>
    <mergeCell ref="L4:M4"/>
    <mergeCell ref="F30:H30"/>
    <mergeCell ref="J30:N30"/>
    <mergeCell ref="P30:Q30"/>
    <mergeCell ref="A6:R6"/>
    <mergeCell ref="A16:R16"/>
    <mergeCell ref="F15:H15"/>
    <mergeCell ref="J15:N15"/>
    <mergeCell ref="P15:Q15"/>
  </mergeCells>
  <dataValidations count="11">
    <dataValidation type="list" allowBlank="1" showInputMessage="1" showErrorMessage="1" sqref="J17:J28 J7:J14">
      <formula1>สอน1.1</formula1>
    </dataValidation>
    <dataValidation type="list" allowBlank="1" showInputMessage="1" showErrorMessage="1" sqref="I17:I28 I7:I14">
      <formula1>ระดับนิสิต1.1</formula1>
    </dataValidation>
    <dataValidation type="list" allowBlank="1" showInputMessage="1" showErrorMessage="1" sqref="L17:L28 L7:L14">
      <formula1>นอกเขต1.1</formula1>
    </dataValidation>
    <dataValidation type="list" allowBlank="1" showInputMessage="1" showErrorMessage="1" sqref="O17:O28 O7:O14">
      <formula1>ภาษา1.1</formula1>
    </dataValidation>
    <dataValidation type="list" allowBlank="1" showInputMessage="1" showErrorMessage="1" sqref="P17:P28 P7:P14">
      <formula1>อาจารย์1.1</formula1>
    </dataValidation>
    <dataValidation type="list" allowBlank="1" showInputMessage="1" showErrorMessage="1" sqref="N17:N28 N7:N14">
      <formula1>ในนอก1.1</formula1>
    </dataValidation>
    <dataValidation type="list" allowBlank="1" showInputMessage="1" showErrorMessage="1" sqref="Q17:Q28 Q7:Q14">
      <formula1>กข</formula1>
    </dataValidation>
    <dataValidation type="custom" allowBlank="1" showInputMessage="1" showErrorMessage="1" sqref="D12 D14:D15">
      <formula1>ISTEXT(D12:D35)</formula1>
    </dataValidation>
    <dataValidation type="custom" allowBlank="1" showInputMessage="1" showErrorMessage="1" sqref="D17:D20">
      <formula1>ISTEXT(D17:D42)</formula1>
    </dataValidation>
    <dataValidation type="custom" allowBlank="1" showInputMessage="1" showErrorMessage="1" sqref="D21:D28">
      <formula1>ISTEXT(D21:D42)</formula1>
    </dataValidation>
    <dataValidation type="custom" allowBlank="1" showInputMessage="1" showErrorMessage="1" sqref="D7:D11 D13">
      <formula1>ISTEXT(D7:D33)</formula1>
    </dataValidation>
  </dataValidations>
  <pageMargins left="0.70866141732283472" right="0.70866141732283472" top="0.49" bottom="0.23" header="0.25" footer="0.16"/>
  <pageSetup paperSize="9" scale="75" orientation="landscape" r:id="rId1"/>
  <headerFooter>
    <oddHeader>&amp;Rวท.บร.05</oddHead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1"/>
  <sheetViews>
    <sheetView view="pageBreakPreview" zoomScale="115" zoomScaleNormal="70" zoomScaleSheetLayoutView="115" workbookViewId="0">
      <selection activeCell="V16" sqref="V16"/>
    </sheetView>
  </sheetViews>
  <sheetFormatPr defaultColWidth="9" defaultRowHeight="21.75" x14ac:dyDescent="0.5"/>
  <cols>
    <col min="1" max="1" width="4.625" style="2" customWidth="1"/>
    <col min="2" max="2" width="10.625" style="2" customWidth="1"/>
    <col min="3" max="9" width="9" style="2"/>
    <col min="10" max="10" width="13.75" style="2" customWidth="1"/>
    <col min="11" max="11" width="7.875" style="2" customWidth="1"/>
    <col min="12" max="12" width="7.125" style="2" customWidth="1"/>
    <col min="13" max="13" width="10.125" style="2" customWidth="1"/>
    <col min="14" max="15" width="9" style="2"/>
    <col min="16" max="17" width="9" style="2" customWidth="1"/>
    <col min="18" max="31" width="9" style="2"/>
    <col min="32" max="32" width="9.75" style="2" customWidth="1"/>
    <col min="33" max="33" width="10.125" style="2" customWidth="1"/>
    <col min="34" max="34" width="14.75" style="2" customWidth="1"/>
    <col min="35" max="16384" width="9" style="2"/>
  </cols>
  <sheetData>
    <row r="1" spans="1:33" x14ac:dyDescent="0.5">
      <c r="A1" s="68" t="s">
        <v>630</v>
      </c>
    </row>
    <row r="2" spans="1:33" ht="21.75" customHeight="1" x14ac:dyDescent="0.5">
      <c r="A2" s="94" t="s">
        <v>633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33" x14ac:dyDescent="0.5">
      <c r="A3" s="582" t="s">
        <v>430</v>
      </c>
      <c r="B3" s="591" t="s">
        <v>443</v>
      </c>
      <c r="C3" s="592"/>
      <c r="D3" s="592"/>
      <c r="E3" s="592"/>
      <c r="F3" s="592"/>
      <c r="G3" s="593"/>
      <c r="H3" s="591" t="s">
        <v>447</v>
      </c>
      <c r="I3" s="592"/>
      <c r="J3" s="592"/>
      <c r="K3" s="592"/>
      <c r="L3" s="592"/>
      <c r="M3" s="592"/>
      <c r="N3" s="592"/>
      <c r="O3" s="592"/>
      <c r="P3" s="592"/>
      <c r="Q3" s="593"/>
      <c r="R3" s="594" t="s">
        <v>1</v>
      </c>
    </row>
    <row r="4" spans="1:33" ht="21.75" customHeight="1" x14ac:dyDescent="0.5">
      <c r="A4" s="590"/>
      <c r="B4" s="582" t="s">
        <v>444</v>
      </c>
      <c r="C4" s="575" t="s">
        <v>445</v>
      </c>
      <c r="D4" s="591" t="s">
        <v>143</v>
      </c>
      <c r="E4" s="593"/>
      <c r="F4" s="575" t="s">
        <v>450</v>
      </c>
      <c r="G4" s="582" t="s">
        <v>22</v>
      </c>
      <c r="H4" s="582" t="s">
        <v>446</v>
      </c>
      <c r="I4" s="582" t="s">
        <v>439</v>
      </c>
      <c r="J4" s="575" t="s">
        <v>448</v>
      </c>
      <c r="K4" s="575" t="s">
        <v>636</v>
      </c>
      <c r="L4" s="584" t="s">
        <v>472</v>
      </c>
      <c r="M4" s="585"/>
      <c r="N4" s="575" t="s">
        <v>464</v>
      </c>
      <c r="O4" s="575" t="s">
        <v>449</v>
      </c>
      <c r="P4" s="577" t="s">
        <v>470</v>
      </c>
      <c r="Q4" s="656" t="s">
        <v>621</v>
      </c>
      <c r="R4" s="594"/>
      <c r="T4" s="597" t="s">
        <v>618</v>
      </c>
      <c r="U4" s="597"/>
      <c r="V4" s="597"/>
      <c r="W4" s="597" t="s">
        <v>625</v>
      </c>
      <c r="X4" s="597"/>
      <c r="Y4" s="597"/>
    </row>
    <row r="5" spans="1:33" ht="43.5" x14ac:dyDescent="0.5">
      <c r="A5" s="583"/>
      <c r="B5" s="583"/>
      <c r="C5" s="576"/>
      <c r="D5" s="105" t="s">
        <v>306</v>
      </c>
      <c r="E5" s="105" t="s">
        <v>307</v>
      </c>
      <c r="F5" s="576"/>
      <c r="G5" s="583"/>
      <c r="H5" s="583"/>
      <c r="I5" s="583"/>
      <c r="J5" s="576"/>
      <c r="K5" s="576"/>
      <c r="L5" s="106" t="s">
        <v>607</v>
      </c>
      <c r="M5" s="106" t="s">
        <v>465</v>
      </c>
      <c r="N5" s="576"/>
      <c r="O5" s="576"/>
      <c r="P5" s="577"/>
      <c r="Q5" s="657"/>
      <c r="R5" s="594"/>
      <c r="T5" s="107" t="s">
        <v>463</v>
      </c>
      <c r="U5" s="107" t="s">
        <v>619</v>
      </c>
      <c r="V5" s="107" t="s">
        <v>624</v>
      </c>
      <c r="W5" s="107" t="s">
        <v>463</v>
      </c>
      <c r="X5" s="107" t="s">
        <v>619</v>
      </c>
      <c r="Y5" s="107" t="s">
        <v>624</v>
      </c>
      <c r="Z5" s="107" t="s">
        <v>626</v>
      </c>
      <c r="AA5" s="107" t="s">
        <v>551</v>
      </c>
      <c r="AB5" s="107" t="s">
        <v>627</v>
      </c>
      <c r="AC5" s="107" t="s">
        <v>550</v>
      </c>
      <c r="AE5" s="107" t="s">
        <v>439</v>
      </c>
      <c r="AF5" s="107" t="s">
        <v>440</v>
      </c>
      <c r="AG5" s="107" t="s">
        <v>628</v>
      </c>
    </row>
    <row r="6" spans="1:33" x14ac:dyDescent="0.5">
      <c r="A6" s="107">
        <v>1</v>
      </c>
      <c r="B6" s="62"/>
      <c r="C6" s="62"/>
      <c r="D6" s="103"/>
      <c r="E6" s="103">
        <v>2</v>
      </c>
      <c r="F6" s="107"/>
      <c r="G6" s="103"/>
      <c r="H6" s="103"/>
      <c r="I6" s="107"/>
      <c r="J6" s="107" t="s">
        <v>452</v>
      </c>
      <c r="K6" s="107">
        <v>5</v>
      </c>
      <c r="L6" s="74"/>
      <c r="M6" s="107"/>
      <c r="N6" s="107"/>
      <c r="O6" s="107"/>
      <c r="P6" s="108" t="s">
        <v>463</v>
      </c>
      <c r="Q6" s="108" t="s">
        <v>622</v>
      </c>
      <c r="R6" s="86">
        <f>AC6</f>
        <v>12.5</v>
      </c>
      <c r="T6" s="107">
        <f>IF(P6=0,0, IF(AND(P6="หลัก", J6="สอนครั้งแรก"), 2+(E6-1), IF(AND(P6="หลัก", J6="สอนซ้ำ"), (1.5+(E6-1))*K6, 0)))</f>
        <v>12.5</v>
      </c>
      <c r="U6" s="107">
        <f>IF(E6=0,0, IF(P6="ผู้ช่วย", E6*1, 0))</f>
        <v>0</v>
      </c>
      <c r="V6" s="107">
        <f>IF(E6=0,0, IF(P6="หลัก", T6, U6))</f>
        <v>12.5</v>
      </c>
      <c r="W6" s="107">
        <f t="shared" ref="W6:W15" si="0">IF(P6=0,0, IF(AND(P6="หลัก", J6="สอนครั้งแรก"), 2.5+(E6-1.5), IF(AND(P6="หลัก", J6="สอนซ้ำ"), 2+(E6-1), 0)))</f>
        <v>3</v>
      </c>
      <c r="X6" s="107">
        <f t="shared" ref="X6:X15" si="1">IF(E6=0,0, IF(P6="ผู้ช่วย", E6*1, 0))</f>
        <v>0</v>
      </c>
      <c r="Y6" s="107">
        <f t="shared" ref="Y6:Y15" si="2">IF(E6=0,0, IF(P6="หลัก", W6, X6))</f>
        <v>3</v>
      </c>
      <c r="Z6" s="107">
        <f t="shared" ref="Z6:Z15" si="3">IF(E6=0,0, IF(Q6="แบบ ก.", V6, Y6))</f>
        <v>12.5</v>
      </c>
      <c r="AA6" s="107">
        <f t="shared" ref="AA6:AA15" si="4">IF(L6="ปสม.", 1*M6, 3*M6)</f>
        <v>0</v>
      </c>
      <c r="AB6" s="107">
        <f t="shared" ref="AB6:AB15" si="5">IF(C6=0, 0, IF(N6="นอกเวลา", 1*C6, 0*C6))</f>
        <v>0</v>
      </c>
      <c r="AC6" s="107">
        <f>Z6+AA6+AB6</f>
        <v>12.5</v>
      </c>
      <c r="AE6" s="107">
        <f t="shared" ref="AE6:AE15" si="6">IF(I6=0, 0, IF(I6="ตรี", 1, 2))</f>
        <v>0</v>
      </c>
      <c r="AF6" s="85">
        <f>IF(AE6=0,0, IF(AE6=1, AC6, 0))</f>
        <v>0</v>
      </c>
      <c r="AG6" s="85">
        <f>IF(AE6=0,0, IF(AE6=2, AC6, 0))</f>
        <v>0</v>
      </c>
    </row>
    <row r="7" spans="1:33" x14ac:dyDescent="0.5">
      <c r="A7" s="107">
        <v>2</v>
      </c>
      <c r="B7" s="62"/>
      <c r="C7" s="62"/>
      <c r="D7" s="103"/>
      <c r="E7" s="103"/>
      <c r="F7" s="107"/>
      <c r="G7" s="103"/>
      <c r="H7" s="103"/>
      <c r="I7" s="107"/>
      <c r="J7" s="107"/>
      <c r="K7" s="107"/>
      <c r="L7" s="74"/>
      <c r="M7" s="107"/>
      <c r="N7" s="107"/>
      <c r="O7" s="107"/>
      <c r="P7" s="108"/>
      <c r="Q7" s="108"/>
      <c r="R7" s="86">
        <f t="shared" ref="R7:R15" si="7">AC7</f>
        <v>0</v>
      </c>
      <c r="T7" s="107">
        <f t="shared" ref="T7:T15" si="8">IF(P7=0,0, IF(AND(P7="หลัก", J7="สอนครั้งแรก"), 2+(E7-1), IF(AND(P7="หลัก", J7="สอนซ้ำ"), 1.5+(E7-1), 0)))</f>
        <v>0</v>
      </c>
      <c r="U7" s="107">
        <f t="shared" ref="U7:U15" si="9">IF(E7=0,0, IF(P7="ผู้ช่วย", E7*1, 0))</f>
        <v>0</v>
      </c>
      <c r="V7" s="107">
        <f t="shared" ref="V7:V15" si="10">IF(E7=0,0, IF(P7="หลัก", T7, U7))</f>
        <v>0</v>
      </c>
      <c r="W7" s="107">
        <f t="shared" si="0"/>
        <v>0</v>
      </c>
      <c r="X7" s="107">
        <f t="shared" si="1"/>
        <v>0</v>
      </c>
      <c r="Y7" s="107">
        <f t="shared" si="2"/>
        <v>0</v>
      </c>
      <c r="Z7" s="107">
        <f t="shared" si="3"/>
        <v>0</v>
      </c>
      <c r="AA7" s="107">
        <f t="shared" si="4"/>
        <v>0</v>
      </c>
      <c r="AB7" s="107">
        <f t="shared" si="5"/>
        <v>0</v>
      </c>
      <c r="AC7" s="107">
        <f t="shared" ref="AC7:AC15" si="11">Z7+AA7+AB7</f>
        <v>0</v>
      </c>
      <c r="AE7" s="107">
        <f t="shared" si="6"/>
        <v>0</v>
      </c>
      <c r="AF7" s="85">
        <f t="shared" ref="AF7:AF15" si="12">IF(AE7=0,0, IF(AE7=1, AC7, 0))</f>
        <v>0</v>
      </c>
      <c r="AG7" s="85">
        <f t="shared" ref="AG7:AG15" si="13">IF(AE7=0,0, IF(AE7=2, AC7, 0))</f>
        <v>0</v>
      </c>
    </row>
    <row r="8" spans="1:33" x14ac:dyDescent="0.5">
      <c r="A8" s="107">
        <v>3</v>
      </c>
      <c r="B8" s="62"/>
      <c r="C8" s="62"/>
      <c r="D8" s="103"/>
      <c r="E8" s="103"/>
      <c r="F8" s="107"/>
      <c r="G8" s="103"/>
      <c r="H8" s="103"/>
      <c r="I8" s="107"/>
      <c r="J8" s="107"/>
      <c r="K8" s="107"/>
      <c r="L8" s="74"/>
      <c r="M8" s="107"/>
      <c r="N8" s="107"/>
      <c r="O8" s="107"/>
      <c r="P8" s="108"/>
      <c r="Q8" s="108"/>
      <c r="R8" s="86">
        <f t="shared" si="7"/>
        <v>0</v>
      </c>
      <c r="T8" s="107">
        <f t="shared" si="8"/>
        <v>0</v>
      </c>
      <c r="U8" s="107">
        <f t="shared" si="9"/>
        <v>0</v>
      </c>
      <c r="V8" s="107">
        <f t="shared" si="10"/>
        <v>0</v>
      </c>
      <c r="W8" s="107">
        <f t="shared" si="0"/>
        <v>0</v>
      </c>
      <c r="X8" s="107">
        <f t="shared" si="1"/>
        <v>0</v>
      </c>
      <c r="Y8" s="107">
        <f t="shared" si="2"/>
        <v>0</v>
      </c>
      <c r="Z8" s="107">
        <f t="shared" si="3"/>
        <v>0</v>
      </c>
      <c r="AA8" s="107">
        <f t="shared" si="4"/>
        <v>0</v>
      </c>
      <c r="AB8" s="107">
        <f t="shared" si="5"/>
        <v>0</v>
      </c>
      <c r="AC8" s="107">
        <f t="shared" si="11"/>
        <v>0</v>
      </c>
      <c r="AE8" s="107">
        <f t="shared" si="6"/>
        <v>0</v>
      </c>
      <c r="AF8" s="85">
        <f t="shared" si="12"/>
        <v>0</v>
      </c>
      <c r="AG8" s="85">
        <f t="shared" si="13"/>
        <v>0</v>
      </c>
    </row>
    <row r="9" spans="1:33" x14ac:dyDescent="0.5">
      <c r="A9" s="107">
        <v>4</v>
      </c>
      <c r="B9" s="62"/>
      <c r="C9" s="62"/>
      <c r="D9" s="103"/>
      <c r="E9" s="103"/>
      <c r="F9" s="107"/>
      <c r="G9" s="103"/>
      <c r="H9" s="103"/>
      <c r="I9" s="107"/>
      <c r="J9" s="107"/>
      <c r="K9" s="107"/>
      <c r="L9" s="74"/>
      <c r="M9" s="107"/>
      <c r="N9" s="107"/>
      <c r="O9" s="107"/>
      <c r="P9" s="108"/>
      <c r="Q9" s="108"/>
      <c r="R9" s="86">
        <f t="shared" si="7"/>
        <v>0</v>
      </c>
      <c r="T9" s="107">
        <f t="shared" si="8"/>
        <v>0</v>
      </c>
      <c r="U9" s="107">
        <f t="shared" si="9"/>
        <v>0</v>
      </c>
      <c r="V9" s="107">
        <f t="shared" si="10"/>
        <v>0</v>
      </c>
      <c r="W9" s="107">
        <f t="shared" si="0"/>
        <v>0</v>
      </c>
      <c r="X9" s="107">
        <f t="shared" si="1"/>
        <v>0</v>
      </c>
      <c r="Y9" s="107">
        <f t="shared" si="2"/>
        <v>0</v>
      </c>
      <c r="Z9" s="107">
        <f t="shared" si="3"/>
        <v>0</v>
      </c>
      <c r="AA9" s="107">
        <f t="shared" si="4"/>
        <v>0</v>
      </c>
      <c r="AB9" s="107">
        <f t="shared" si="5"/>
        <v>0</v>
      </c>
      <c r="AC9" s="107">
        <f t="shared" si="11"/>
        <v>0</v>
      </c>
      <c r="AE9" s="107">
        <f t="shared" si="6"/>
        <v>0</v>
      </c>
      <c r="AF9" s="85">
        <f t="shared" si="12"/>
        <v>0</v>
      </c>
      <c r="AG9" s="85">
        <f t="shared" si="13"/>
        <v>0</v>
      </c>
    </row>
    <row r="10" spans="1:33" x14ac:dyDescent="0.5">
      <c r="A10" s="107">
        <v>5</v>
      </c>
      <c r="B10" s="62"/>
      <c r="C10" s="62"/>
      <c r="D10" s="103"/>
      <c r="E10" s="103"/>
      <c r="F10" s="107"/>
      <c r="G10" s="103"/>
      <c r="H10" s="103"/>
      <c r="I10" s="107"/>
      <c r="J10" s="107"/>
      <c r="K10" s="107"/>
      <c r="L10" s="74"/>
      <c r="M10" s="107"/>
      <c r="N10" s="107"/>
      <c r="O10" s="107"/>
      <c r="P10" s="108"/>
      <c r="Q10" s="108"/>
      <c r="R10" s="86">
        <f t="shared" si="7"/>
        <v>0</v>
      </c>
      <c r="T10" s="107">
        <f t="shared" si="8"/>
        <v>0</v>
      </c>
      <c r="U10" s="107">
        <f t="shared" si="9"/>
        <v>0</v>
      </c>
      <c r="V10" s="107">
        <f t="shared" si="10"/>
        <v>0</v>
      </c>
      <c r="W10" s="107">
        <f t="shared" si="0"/>
        <v>0</v>
      </c>
      <c r="X10" s="107">
        <f t="shared" si="1"/>
        <v>0</v>
      </c>
      <c r="Y10" s="107">
        <f t="shared" si="2"/>
        <v>0</v>
      </c>
      <c r="Z10" s="107">
        <f t="shared" si="3"/>
        <v>0</v>
      </c>
      <c r="AA10" s="107">
        <f t="shared" si="4"/>
        <v>0</v>
      </c>
      <c r="AB10" s="107">
        <f t="shared" si="5"/>
        <v>0</v>
      </c>
      <c r="AC10" s="107">
        <f t="shared" si="11"/>
        <v>0</v>
      </c>
      <c r="AE10" s="107">
        <f t="shared" si="6"/>
        <v>0</v>
      </c>
      <c r="AF10" s="85">
        <f t="shared" si="12"/>
        <v>0</v>
      </c>
      <c r="AG10" s="85">
        <f t="shared" si="13"/>
        <v>0</v>
      </c>
    </row>
    <row r="11" spans="1:33" x14ac:dyDescent="0.5">
      <c r="A11" s="107">
        <v>6</v>
      </c>
      <c r="B11" s="62"/>
      <c r="C11" s="62"/>
      <c r="D11" s="103"/>
      <c r="E11" s="103"/>
      <c r="F11" s="107"/>
      <c r="G11" s="103"/>
      <c r="H11" s="103"/>
      <c r="I11" s="107"/>
      <c r="J11" s="107"/>
      <c r="K11" s="107"/>
      <c r="L11" s="74"/>
      <c r="M11" s="107"/>
      <c r="N11" s="107"/>
      <c r="O11" s="107"/>
      <c r="P11" s="108"/>
      <c r="Q11" s="108"/>
      <c r="R11" s="86">
        <f t="shared" si="7"/>
        <v>0</v>
      </c>
      <c r="T11" s="107">
        <f t="shared" si="8"/>
        <v>0</v>
      </c>
      <c r="U11" s="107">
        <f t="shared" si="9"/>
        <v>0</v>
      </c>
      <c r="V11" s="107">
        <f t="shared" si="10"/>
        <v>0</v>
      </c>
      <c r="W11" s="107">
        <f t="shared" si="0"/>
        <v>0</v>
      </c>
      <c r="X11" s="107">
        <f t="shared" si="1"/>
        <v>0</v>
      </c>
      <c r="Y11" s="107">
        <f t="shared" si="2"/>
        <v>0</v>
      </c>
      <c r="Z11" s="107">
        <f t="shared" si="3"/>
        <v>0</v>
      </c>
      <c r="AA11" s="107">
        <f t="shared" si="4"/>
        <v>0</v>
      </c>
      <c r="AB11" s="107">
        <f t="shared" si="5"/>
        <v>0</v>
      </c>
      <c r="AC11" s="107">
        <f t="shared" si="11"/>
        <v>0</v>
      </c>
      <c r="AE11" s="107">
        <f t="shared" si="6"/>
        <v>0</v>
      </c>
      <c r="AF11" s="85">
        <f t="shared" si="12"/>
        <v>0</v>
      </c>
      <c r="AG11" s="85">
        <f t="shared" si="13"/>
        <v>0</v>
      </c>
    </row>
    <row r="12" spans="1:33" x14ac:dyDescent="0.5">
      <c r="A12" s="107">
        <v>7</v>
      </c>
      <c r="B12" s="62"/>
      <c r="C12" s="62"/>
      <c r="D12" s="103"/>
      <c r="E12" s="103"/>
      <c r="F12" s="107"/>
      <c r="G12" s="103"/>
      <c r="H12" s="103"/>
      <c r="I12" s="107"/>
      <c r="J12" s="107"/>
      <c r="K12" s="107"/>
      <c r="L12" s="74"/>
      <c r="M12" s="107"/>
      <c r="N12" s="107"/>
      <c r="O12" s="107"/>
      <c r="P12" s="108"/>
      <c r="Q12" s="108"/>
      <c r="R12" s="86">
        <f t="shared" si="7"/>
        <v>0</v>
      </c>
      <c r="T12" s="107">
        <f t="shared" si="8"/>
        <v>0</v>
      </c>
      <c r="U12" s="107">
        <f t="shared" si="9"/>
        <v>0</v>
      </c>
      <c r="V12" s="107">
        <f t="shared" si="10"/>
        <v>0</v>
      </c>
      <c r="W12" s="107">
        <f t="shared" si="0"/>
        <v>0</v>
      </c>
      <c r="X12" s="107">
        <f t="shared" si="1"/>
        <v>0</v>
      </c>
      <c r="Y12" s="107">
        <f t="shared" si="2"/>
        <v>0</v>
      </c>
      <c r="Z12" s="107">
        <f t="shared" si="3"/>
        <v>0</v>
      </c>
      <c r="AA12" s="107">
        <f t="shared" si="4"/>
        <v>0</v>
      </c>
      <c r="AB12" s="107">
        <f t="shared" si="5"/>
        <v>0</v>
      </c>
      <c r="AC12" s="107">
        <f t="shared" si="11"/>
        <v>0</v>
      </c>
      <c r="AE12" s="107">
        <f t="shared" si="6"/>
        <v>0</v>
      </c>
      <c r="AF12" s="85">
        <f t="shared" si="12"/>
        <v>0</v>
      </c>
      <c r="AG12" s="85">
        <f t="shared" si="13"/>
        <v>0</v>
      </c>
    </row>
    <row r="13" spans="1:33" x14ac:dyDescent="0.5">
      <c r="A13" s="107">
        <v>8</v>
      </c>
      <c r="B13" s="62"/>
      <c r="C13" s="62"/>
      <c r="D13" s="103"/>
      <c r="E13" s="103"/>
      <c r="F13" s="107"/>
      <c r="G13" s="103"/>
      <c r="H13" s="103"/>
      <c r="I13" s="107"/>
      <c r="J13" s="107"/>
      <c r="K13" s="107"/>
      <c r="L13" s="74"/>
      <c r="M13" s="107"/>
      <c r="N13" s="107"/>
      <c r="O13" s="107"/>
      <c r="P13" s="108"/>
      <c r="Q13" s="108"/>
      <c r="R13" s="86">
        <f t="shared" si="7"/>
        <v>0</v>
      </c>
      <c r="T13" s="107">
        <f t="shared" si="8"/>
        <v>0</v>
      </c>
      <c r="U13" s="107">
        <f t="shared" si="9"/>
        <v>0</v>
      </c>
      <c r="V13" s="107">
        <f t="shared" si="10"/>
        <v>0</v>
      </c>
      <c r="W13" s="107">
        <f t="shared" si="0"/>
        <v>0</v>
      </c>
      <c r="X13" s="107">
        <f t="shared" si="1"/>
        <v>0</v>
      </c>
      <c r="Y13" s="107">
        <f t="shared" si="2"/>
        <v>0</v>
      </c>
      <c r="Z13" s="107">
        <f t="shared" si="3"/>
        <v>0</v>
      </c>
      <c r="AA13" s="107">
        <f t="shared" si="4"/>
        <v>0</v>
      </c>
      <c r="AB13" s="107">
        <f t="shared" si="5"/>
        <v>0</v>
      </c>
      <c r="AC13" s="107">
        <f t="shared" si="11"/>
        <v>0</v>
      </c>
      <c r="AE13" s="107">
        <f t="shared" si="6"/>
        <v>0</v>
      </c>
      <c r="AF13" s="85">
        <f t="shared" si="12"/>
        <v>0</v>
      </c>
      <c r="AG13" s="85">
        <f t="shared" si="13"/>
        <v>0</v>
      </c>
    </row>
    <row r="14" spans="1:33" x14ac:dyDescent="0.5">
      <c r="A14" s="107">
        <v>9</v>
      </c>
      <c r="B14" s="62"/>
      <c r="C14" s="62"/>
      <c r="D14" s="103"/>
      <c r="E14" s="103"/>
      <c r="F14" s="107"/>
      <c r="G14" s="103"/>
      <c r="H14" s="103"/>
      <c r="I14" s="107"/>
      <c r="J14" s="107"/>
      <c r="K14" s="107"/>
      <c r="L14" s="74"/>
      <c r="M14" s="107"/>
      <c r="N14" s="107"/>
      <c r="O14" s="107"/>
      <c r="P14" s="108"/>
      <c r="Q14" s="108"/>
      <c r="R14" s="86">
        <f t="shared" si="7"/>
        <v>0</v>
      </c>
      <c r="T14" s="107">
        <f t="shared" si="8"/>
        <v>0</v>
      </c>
      <c r="U14" s="107">
        <f t="shared" si="9"/>
        <v>0</v>
      </c>
      <c r="V14" s="107">
        <f t="shared" si="10"/>
        <v>0</v>
      </c>
      <c r="W14" s="107">
        <f t="shared" si="0"/>
        <v>0</v>
      </c>
      <c r="X14" s="107">
        <f t="shared" si="1"/>
        <v>0</v>
      </c>
      <c r="Y14" s="107">
        <f t="shared" si="2"/>
        <v>0</v>
      </c>
      <c r="Z14" s="107">
        <f t="shared" si="3"/>
        <v>0</v>
      </c>
      <c r="AA14" s="107">
        <f t="shared" si="4"/>
        <v>0</v>
      </c>
      <c r="AB14" s="107">
        <f t="shared" si="5"/>
        <v>0</v>
      </c>
      <c r="AC14" s="107">
        <f t="shared" si="11"/>
        <v>0</v>
      </c>
      <c r="AE14" s="107">
        <f t="shared" si="6"/>
        <v>0</v>
      </c>
      <c r="AF14" s="85">
        <f t="shared" si="12"/>
        <v>0</v>
      </c>
      <c r="AG14" s="85">
        <f t="shared" si="13"/>
        <v>0</v>
      </c>
    </row>
    <row r="15" spans="1:33" x14ac:dyDescent="0.5">
      <c r="A15" s="107">
        <v>10</v>
      </c>
      <c r="B15" s="62"/>
      <c r="C15" s="62"/>
      <c r="D15" s="103"/>
      <c r="E15" s="103"/>
      <c r="F15" s="107"/>
      <c r="G15" s="103"/>
      <c r="H15" s="103"/>
      <c r="I15" s="107"/>
      <c r="J15" s="107"/>
      <c r="K15" s="107"/>
      <c r="L15" s="74"/>
      <c r="M15" s="107"/>
      <c r="N15" s="107"/>
      <c r="O15" s="107"/>
      <c r="P15" s="108"/>
      <c r="Q15" s="108"/>
      <c r="R15" s="86">
        <f t="shared" si="7"/>
        <v>0</v>
      </c>
      <c r="T15" s="107">
        <f t="shared" si="8"/>
        <v>0</v>
      </c>
      <c r="U15" s="107">
        <f t="shared" si="9"/>
        <v>0</v>
      </c>
      <c r="V15" s="107">
        <f t="shared" si="10"/>
        <v>0</v>
      </c>
      <c r="W15" s="107">
        <f t="shared" si="0"/>
        <v>0</v>
      </c>
      <c r="X15" s="107">
        <f t="shared" si="1"/>
        <v>0</v>
      </c>
      <c r="Y15" s="107">
        <f t="shared" si="2"/>
        <v>0</v>
      </c>
      <c r="Z15" s="107">
        <f t="shared" si="3"/>
        <v>0</v>
      </c>
      <c r="AA15" s="107">
        <f t="shared" si="4"/>
        <v>0</v>
      </c>
      <c r="AB15" s="107">
        <f t="shared" si="5"/>
        <v>0</v>
      </c>
      <c r="AC15" s="107">
        <f t="shared" si="11"/>
        <v>0</v>
      </c>
      <c r="AE15" s="107">
        <f t="shared" si="6"/>
        <v>0</v>
      </c>
      <c r="AF15" s="85">
        <f t="shared" si="12"/>
        <v>0</v>
      </c>
      <c r="AG15" s="85">
        <f t="shared" si="13"/>
        <v>0</v>
      </c>
    </row>
    <row r="16" spans="1:33" x14ac:dyDescent="0.5">
      <c r="A16" s="70"/>
      <c r="B16" s="17"/>
      <c r="C16" s="17"/>
      <c r="D16" s="17"/>
      <c r="E16" s="17"/>
      <c r="F16" s="587" t="s">
        <v>460</v>
      </c>
      <c r="G16" s="588"/>
      <c r="H16" s="589"/>
      <c r="I16" s="86">
        <f>AF16</f>
        <v>0</v>
      </c>
      <c r="J16" s="587" t="s">
        <v>461</v>
      </c>
      <c r="K16" s="588"/>
      <c r="L16" s="588"/>
      <c r="M16" s="588"/>
      <c r="N16" s="588"/>
      <c r="O16" s="86">
        <f>AG16</f>
        <v>0</v>
      </c>
      <c r="P16" s="587" t="s">
        <v>629</v>
      </c>
      <c r="Q16" s="589"/>
      <c r="R16" s="86">
        <f>SUM(R6:R15)</f>
        <v>12.5</v>
      </c>
      <c r="AF16" s="104">
        <f>SUM(AF6:AF15)</f>
        <v>0</v>
      </c>
      <c r="AG16" s="104">
        <f>SUM(AG6:AG15)</f>
        <v>0</v>
      </c>
    </row>
    <row r="17" spans="1:33" x14ac:dyDescent="0.5">
      <c r="A17" s="70"/>
      <c r="B17" s="17"/>
      <c r="C17" s="17"/>
      <c r="D17" s="17"/>
      <c r="E17" s="17"/>
      <c r="F17" s="78"/>
      <c r="G17" s="78"/>
      <c r="H17" s="78"/>
      <c r="I17" s="109"/>
      <c r="J17" s="78"/>
      <c r="K17" s="78"/>
      <c r="L17" s="78"/>
      <c r="M17" s="78"/>
      <c r="N17" s="78"/>
      <c r="O17" s="109"/>
      <c r="P17" s="78"/>
      <c r="Q17" s="78"/>
      <c r="R17" s="109"/>
      <c r="AF17" s="104"/>
      <c r="AG17" s="104"/>
    </row>
    <row r="18" spans="1:33" ht="45.75" customHeight="1" x14ac:dyDescent="0.5">
      <c r="A18" s="654" t="s">
        <v>635</v>
      </c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</row>
    <row r="19" spans="1:33" x14ac:dyDescent="0.5">
      <c r="A19" s="2" t="s">
        <v>440</v>
      </c>
      <c r="B19" s="2" t="s">
        <v>453</v>
      </c>
      <c r="C19" s="2" t="s">
        <v>462</v>
      </c>
      <c r="D19" s="2" t="s">
        <v>457</v>
      </c>
      <c r="E19" s="2" t="s">
        <v>466</v>
      </c>
      <c r="F19" s="2" t="s">
        <v>463</v>
      </c>
      <c r="G19" s="2" t="s">
        <v>474</v>
      </c>
      <c r="H19" s="2" t="s">
        <v>622</v>
      </c>
    </row>
    <row r="20" spans="1:33" x14ac:dyDescent="0.5">
      <c r="A20" s="2" t="s">
        <v>441</v>
      </c>
      <c r="B20" s="2" t="s">
        <v>452</v>
      </c>
      <c r="C20" s="2" t="s">
        <v>455</v>
      </c>
      <c r="D20" s="2" t="s">
        <v>458</v>
      </c>
      <c r="E20" s="2" t="s">
        <v>467</v>
      </c>
      <c r="F20" s="2" t="s">
        <v>471</v>
      </c>
      <c r="G20" s="2" t="s">
        <v>475</v>
      </c>
      <c r="H20" s="2" t="s">
        <v>623</v>
      </c>
    </row>
    <row r="21" spans="1:33" x14ac:dyDescent="0.5">
      <c r="A21" s="2" t="s">
        <v>442</v>
      </c>
    </row>
  </sheetData>
  <mergeCells count="24">
    <mergeCell ref="A18:R18"/>
    <mergeCell ref="P4:P5"/>
    <mergeCell ref="Q4:Q5"/>
    <mergeCell ref="T4:V4"/>
    <mergeCell ref="W4:Y4"/>
    <mergeCell ref="F16:H16"/>
    <mergeCell ref="J16:N16"/>
    <mergeCell ref="P16:Q16"/>
    <mergeCell ref="I4:I5"/>
    <mergeCell ref="J4:J5"/>
    <mergeCell ref="K4:K5"/>
    <mergeCell ref="L4:M4"/>
    <mergeCell ref="N4:N5"/>
    <mergeCell ref="O4:O5"/>
    <mergeCell ref="A3:A5"/>
    <mergeCell ref="B3:G3"/>
    <mergeCell ref="H3:Q3"/>
    <mergeCell ref="R3:R5"/>
    <mergeCell ref="B4:B5"/>
    <mergeCell ref="C4:C5"/>
    <mergeCell ref="D4:E4"/>
    <mergeCell ref="F4:F5"/>
    <mergeCell ref="G4:G5"/>
    <mergeCell ref="H4:H5"/>
  </mergeCells>
  <dataValidations count="10">
    <dataValidation type="custom" allowBlank="1" showInputMessage="1" showErrorMessage="1" sqref="D11:D15">
      <formula1>ISTEXT(D11:D19)</formula1>
    </dataValidation>
    <dataValidation type="custom" allowBlank="1" showInputMessage="1" showErrorMessage="1" sqref="D7:D10">
      <formula1>ISTEXT(D7:D18)</formula1>
    </dataValidation>
    <dataValidation type="list" allowBlank="1" showInputMessage="1" showErrorMessage="1" sqref="Q6:Q15">
      <formula1>กข</formula1>
    </dataValidation>
    <dataValidation type="custom" allowBlank="1" showInputMessage="1" showErrorMessage="1" error="กรุณากรอกจำนวนชั่วโมงเฉพาะในคอลัมน์ &quot;ปฏิบัติ&quot;" sqref="D6">
      <formula1>ISTEXT(D6:D15)</formula1>
    </dataValidation>
    <dataValidation type="list" allowBlank="1" showInputMessage="1" showErrorMessage="1" sqref="N6:N15">
      <formula1>ในนอก1.1</formula1>
    </dataValidation>
    <dataValidation type="list" allowBlank="1" showInputMessage="1" showErrorMessage="1" sqref="P6:P15">
      <formula1>อาจารย์1.1</formula1>
    </dataValidation>
    <dataValidation type="list" allowBlank="1" showInputMessage="1" showErrorMessage="1" sqref="O6:O15">
      <formula1>ภาษา1.1</formula1>
    </dataValidation>
    <dataValidation type="list" allowBlank="1" showInputMessage="1" showErrorMessage="1" sqref="L6:L15">
      <formula1>นอกเขต1.1</formula1>
    </dataValidation>
    <dataValidation type="list" allowBlank="1" showInputMessage="1" showErrorMessage="1" sqref="I6:I15">
      <formula1>ระดับนิสิต1.1</formula1>
    </dataValidation>
    <dataValidation type="list" allowBlank="1" showInputMessage="1" showErrorMessage="1" sqref="J6:J15">
      <formula1>สอน1.1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29"/>
  <sheetViews>
    <sheetView view="pageBreakPreview" zoomScale="130" zoomScaleNormal="90" zoomScaleSheetLayoutView="130" zoomScalePageLayoutView="70" workbookViewId="0">
      <selection activeCell="G7" sqref="G7"/>
    </sheetView>
  </sheetViews>
  <sheetFormatPr defaultColWidth="9" defaultRowHeight="21.75" x14ac:dyDescent="0.5"/>
  <cols>
    <col min="1" max="1" width="4.625" style="129" customWidth="1"/>
    <col min="2" max="2" width="10.625" style="129" customWidth="1"/>
    <col min="3" max="9" width="9" style="129"/>
    <col min="10" max="10" width="13.75" style="129" customWidth="1"/>
    <col min="11" max="11" width="7.125" style="129" customWidth="1"/>
    <col min="12" max="12" width="10.125" style="129" customWidth="1"/>
    <col min="13" max="14" width="9" style="129"/>
    <col min="15" max="16" width="9" style="129" customWidth="1"/>
    <col min="17" max="30" width="9" style="129" hidden="1" customWidth="1"/>
    <col min="31" max="31" width="9.75" style="129" hidden="1" customWidth="1"/>
    <col min="32" max="32" width="10.125" style="129" hidden="1" customWidth="1"/>
    <col min="33" max="33" width="11.25" style="129" hidden="1" customWidth="1"/>
    <col min="34" max="34" width="9" style="129" hidden="1" customWidth="1"/>
    <col min="35" max="36" width="9" style="195" hidden="1" customWidth="1"/>
    <col min="37" max="39" width="9" style="129" hidden="1" customWidth="1"/>
    <col min="40" max="40" width="9" style="129" customWidth="1"/>
    <col min="41" max="16384" width="9" style="129"/>
  </cols>
  <sheetData>
    <row r="1" spans="1:38" x14ac:dyDescent="0.5">
      <c r="A1" s="200" t="s">
        <v>630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38" x14ac:dyDescent="0.5">
      <c r="A2" s="201" t="s">
        <v>634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38"/>
    </row>
    <row r="3" spans="1:38" x14ac:dyDescent="0.5">
      <c r="A3" s="651" t="s">
        <v>430</v>
      </c>
      <c r="B3" s="643" t="s">
        <v>723</v>
      </c>
      <c r="C3" s="644"/>
      <c r="D3" s="644"/>
      <c r="E3" s="644"/>
      <c r="F3" s="644"/>
      <c r="G3" s="645"/>
      <c r="H3" s="643" t="s">
        <v>306</v>
      </c>
      <c r="I3" s="644"/>
      <c r="J3" s="644"/>
      <c r="K3" s="644"/>
      <c r="L3" s="644"/>
      <c r="M3" s="644"/>
      <c r="N3" s="645"/>
      <c r="O3" s="207" t="s">
        <v>447</v>
      </c>
      <c r="P3" s="617" t="s">
        <v>1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8" ht="21.75" customHeight="1" x14ac:dyDescent="0.5">
      <c r="A4" s="653"/>
      <c r="B4" s="651" t="s">
        <v>444</v>
      </c>
      <c r="C4" s="622" t="s">
        <v>445</v>
      </c>
      <c r="D4" s="643" t="s">
        <v>143</v>
      </c>
      <c r="E4" s="645"/>
      <c r="F4" s="622" t="s">
        <v>450</v>
      </c>
      <c r="G4" s="651" t="s">
        <v>22</v>
      </c>
      <c r="H4" s="651" t="s">
        <v>446</v>
      </c>
      <c r="I4" s="651" t="s">
        <v>439</v>
      </c>
      <c r="J4" s="622" t="s">
        <v>448</v>
      </c>
      <c r="K4" s="646" t="s">
        <v>472</v>
      </c>
      <c r="L4" s="647"/>
      <c r="M4" s="622" t="s">
        <v>464</v>
      </c>
      <c r="N4" s="622" t="s">
        <v>449</v>
      </c>
      <c r="O4" s="624" t="s">
        <v>470</v>
      </c>
      <c r="P4" s="617"/>
      <c r="R4" s="161"/>
      <c r="S4" s="611" t="s">
        <v>440</v>
      </c>
      <c r="T4" s="612"/>
      <c r="U4" s="612"/>
      <c r="V4" s="612"/>
      <c r="W4" s="612"/>
      <c r="X4" s="613"/>
      <c r="Y4" s="614" t="s">
        <v>628</v>
      </c>
      <c r="Z4" s="615"/>
      <c r="AA4" s="615"/>
      <c r="AB4" s="616"/>
      <c r="AC4" s="608" t="s">
        <v>306</v>
      </c>
      <c r="AD4" s="608" t="s">
        <v>307</v>
      </c>
      <c r="AE4" s="608" t="s">
        <v>562</v>
      </c>
      <c r="AF4" s="608" t="s">
        <v>475</v>
      </c>
      <c r="AG4" s="608" t="s">
        <v>674</v>
      </c>
      <c r="AH4" s="608" t="s">
        <v>675</v>
      </c>
      <c r="AI4" s="605" t="s">
        <v>22</v>
      </c>
      <c r="AJ4" s="605" t="s">
        <v>458</v>
      </c>
      <c r="AK4" s="170"/>
      <c r="AL4" s="171"/>
    </row>
    <row r="5" spans="1:38" ht="43.5" x14ac:dyDescent="0.5">
      <c r="A5" s="652"/>
      <c r="B5" s="652"/>
      <c r="C5" s="623"/>
      <c r="D5" s="204" t="s">
        <v>306</v>
      </c>
      <c r="E5" s="204" t="s">
        <v>307</v>
      </c>
      <c r="F5" s="623"/>
      <c r="G5" s="652"/>
      <c r="H5" s="652"/>
      <c r="I5" s="652"/>
      <c r="J5" s="623"/>
      <c r="K5" s="205" t="s">
        <v>607</v>
      </c>
      <c r="L5" s="205" t="s">
        <v>465</v>
      </c>
      <c r="M5" s="623"/>
      <c r="N5" s="623"/>
      <c r="O5" s="624"/>
      <c r="P5" s="617"/>
      <c r="R5" s="196" t="s">
        <v>21</v>
      </c>
      <c r="S5" s="156" t="s">
        <v>671</v>
      </c>
      <c r="T5" s="156" t="s">
        <v>555</v>
      </c>
      <c r="U5" s="156" t="s">
        <v>556</v>
      </c>
      <c r="V5" s="156" t="s">
        <v>672</v>
      </c>
      <c r="W5" s="196" t="s">
        <v>557</v>
      </c>
      <c r="X5" s="156" t="s">
        <v>440</v>
      </c>
      <c r="Y5" s="156" t="s">
        <v>671</v>
      </c>
      <c r="Z5" s="156" t="s">
        <v>673</v>
      </c>
      <c r="AA5" s="156" t="s">
        <v>557</v>
      </c>
      <c r="AB5" s="156" t="s">
        <v>628</v>
      </c>
      <c r="AC5" s="609"/>
      <c r="AD5" s="609"/>
      <c r="AE5" s="609"/>
      <c r="AF5" s="609"/>
      <c r="AG5" s="609"/>
      <c r="AH5" s="609"/>
      <c r="AI5" s="605"/>
      <c r="AJ5" s="605"/>
      <c r="AK5" s="321" t="s">
        <v>440</v>
      </c>
      <c r="AL5" s="196" t="s">
        <v>628</v>
      </c>
    </row>
    <row r="6" spans="1:38" x14ac:dyDescent="0.5">
      <c r="A6" s="162">
        <v>1</v>
      </c>
      <c r="B6" s="142"/>
      <c r="C6" s="197"/>
      <c r="D6" s="139"/>
      <c r="E6" s="139"/>
      <c r="F6" s="197"/>
      <c r="G6" s="308"/>
      <c r="H6" s="139"/>
      <c r="I6" s="197"/>
      <c r="J6" s="197"/>
      <c r="K6" s="140"/>
      <c r="L6" s="197"/>
      <c r="M6" s="197"/>
      <c r="N6" s="197"/>
      <c r="O6" s="198"/>
      <c r="P6" s="206">
        <f>AJ6</f>
        <v>0</v>
      </c>
      <c r="R6" s="196">
        <f>IF(I6=0,0, IF(I6="ตรี", 1, 2))</f>
        <v>0</v>
      </c>
      <c r="S6" s="156">
        <f>IF(H6=0,0, IF(AND(H6&lt;20, J6="สอนครั้งแรก"), 2, IF(AND(H6&lt;20, J6="สอนซ้ำ"), 1, 0)))</f>
        <v>0</v>
      </c>
      <c r="T6" s="156">
        <f>IF(H6=0,0, IF(AND(H6&gt;=20, H6&lt;=50), 1, 0))</f>
        <v>0</v>
      </c>
      <c r="U6" s="156">
        <f>IF(T6=0,0, IF(AND(T6=1, J6="สอนครั้งแรก"), 3, IF(AND(T6=1, J6="สอนซ้ำ"), 2, 0)))</f>
        <v>0</v>
      </c>
      <c r="V6" s="156">
        <f>IF(H6=0,0, IF(AND(H6&gt;50, J6="สอนครั้งแรก"), 3+((H6-50)/50), IF(AND(H6&gt;50, J6="สอนซ้ำ"), 2+((H6-50)/50), 0)))</f>
        <v>0</v>
      </c>
      <c r="W6" s="196">
        <f>IF(V6=0,0, IF(V6&gt;6, 6, V6))</f>
        <v>0</v>
      </c>
      <c r="X6" s="156">
        <f>IF(H6=0,0, IF(H6&lt;20, S6*D6, IF(T6=1, U6*D6, IF(H6&gt;50, W6*D6,0))))</f>
        <v>0</v>
      </c>
      <c r="Y6" s="156">
        <f>IF(H6=0,0, IF(AND(H6&lt;=20, J6="สอนครั้งแรก"), 4, IF(AND(H6&lt;=20, J6="สอนซ้ำ"), 3, 0)))</f>
        <v>0</v>
      </c>
      <c r="Z6" s="156">
        <f>IF(H6=0,0, IF(AND(H6&gt;20, J6="สอนครั้งแรก"), 4+((H6-20)/20), IF(AND(H6&gt;20, J6="สอนซ้ำ"), 3+((H6-20)/20), 0)))</f>
        <v>0</v>
      </c>
      <c r="AA6" s="156">
        <f>IF(Z6=0,0, IF(Z6&gt;6, 6, Z6))</f>
        <v>0</v>
      </c>
      <c r="AB6" s="156">
        <f>IF(H6=0,0, IF(H6&lt;20, Y6*D6, IF(H6&gt;20, AA6*D6, 0)))</f>
        <v>0</v>
      </c>
      <c r="AC6" s="156">
        <f>IF(H6=0,0, IF(I6="ตรี",X6, AB6))</f>
        <v>0</v>
      </c>
      <c r="AD6" s="156">
        <f>IF(E6=0,0, IF(AND(J6="สอนครั้งแรก", E6=2), 2.5+((E6-1)*1.5), IF(AND(J6="สอนครั้งแรก", E6=3), 2.5+((E6-1)*1.25), IF(AND(J6="สอนซ้ำ", E6=2), 3, IF(AND(J6="สอนซ้ำ", E6=3), 4)))))</f>
        <v>0</v>
      </c>
      <c r="AE6" s="196">
        <f>IF(K6=0,0, IF(K6="ปสม.", 0*L6, (3*L6)/15))</f>
        <v>0</v>
      </c>
      <c r="AF6" s="196">
        <f>IF(M6=0,0, IF(M6="นอกเวลา", (1*D6)+(1*E6), 0))</f>
        <v>0</v>
      </c>
      <c r="AG6" s="196">
        <f>IF(R6=1, X6, IF(R6=2, AB6, 0))</f>
        <v>0</v>
      </c>
      <c r="AH6" s="196">
        <f>IF(K6=0,0, IF(K6="อคร.", (AG6+AD6)+AE6, AG6+AD6))</f>
        <v>0</v>
      </c>
      <c r="AI6" s="196">
        <f>IF(M6="นอกเวลา", (AH6+AF6)*G6, AH6*G6)</f>
        <v>0</v>
      </c>
      <c r="AJ6" s="320">
        <f>IF(N6=0,0, IF(N6="EN", AI6*1.5, AI6))</f>
        <v>0</v>
      </c>
      <c r="AK6" s="172">
        <f>IF(R6=1, AJ6, 0)</f>
        <v>0</v>
      </c>
      <c r="AL6" s="172">
        <f>IF(R6=2, AJ6, 0)</f>
        <v>0</v>
      </c>
    </row>
    <row r="7" spans="1:38" x14ac:dyDescent="0.5">
      <c r="A7" s="162">
        <v>2</v>
      </c>
      <c r="B7" s="142"/>
      <c r="C7" s="431"/>
      <c r="D7" s="139"/>
      <c r="E7" s="139"/>
      <c r="F7" s="431"/>
      <c r="G7" s="308"/>
      <c r="H7" s="139"/>
      <c r="I7" s="431"/>
      <c r="J7" s="431"/>
      <c r="K7" s="140"/>
      <c r="L7" s="431"/>
      <c r="M7" s="431"/>
      <c r="N7" s="431"/>
      <c r="O7" s="430"/>
      <c r="P7" s="206">
        <f t="shared" ref="P7:P15" si="0">AJ7</f>
        <v>0</v>
      </c>
      <c r="R7" s="414">
        <f t="shared" ref="R7:R15" si="1">IF(I7=0,0, IF(I7="ตรี", 1, 2))</f>
        <v>0</v>
      </c>
      <c r="S7" s="416">
        <f t="shared" ref="S7:S15" si="2">IF(H7=0,0, IF(AND(H7&lt;20, J7="สอนครั้งแรก"), 2, IF(AND(H7&lt;20, J7="สอนซ้ำ"), 1, 0)))</f>
        <v>0</v>
      </c>
      <c r="T7" s="416">
        <f t="shared" ref="T7:T15" si="3">IF(H7=0,0, IF(AND(H7&gt;=20, H7&lt;=50), 1, 0))</f>
        <v>0</v>
      </c>
      <c r="U7" s="416">
        <f t="shared" ref="U7:U15" si="4">IF(T7=0,0, IF(AND(T7=1, J7="สอนครั้งแรก"), 3, IF(AND(T7=1, J7="สอนซ้ำ"), 2, 0)))</f>
        <v>0</v>
      </c>
      <c r="V7" s="416">
        <f t="shared" ref="V7:V15" si="5">IF(H7=0,0, IF(AND(H7&gt;50, J7="สอนครั้งแรก"), 3+((H7-50)/50), IF(AND(H7&gt;50, J7="สอนซ้ำ"), 2+((H7-50)/50), 0)))</f>
        <v>0</v>
      </c>
      <c r="W7" s="414">
        <f t="shared" ref="W7:W15" si="6">IF(V7=0,0, IF(V7&gt;6, 6, V7))</f>
        <v>0</v>
      </c>
      <c r="X7" s="428">
        <f t="shared" ref="X7:X15" si="7">IF(H7=0,0, IF(H7&lt;20, S7*D7, IF(T7=1, U7*D7, IF(H7&gt;50, W7*D7,0))))</f>
        <v>0</v>
      </c>
      <c r="Y7" s="416">
        <f t="shared" ref="Y7:Y15" si="8">IF(H7=0,0, IF(AND(H7&lt;=20, J7="สอนครั้งแรก"), 4, IF(AND(H7&lt;=20, J7="สอนซ้ำ"), 3, 0)))</f>
        <v>0</v>
      </c>
      <c r="Z7" s="416">
        <f t="shared" ref="Z7:Z15" si="9">IF(H7=0,0, IF(AND(H7&gt;20, J7="สอนครั้งแรก"), 4+((H7-20)/20), IF(AND(H7&gt;20, J7="สอนซ้ำ"), 3+((H7-20)/20), 0)))</f>
        <v>0</v>
      </c>
      <c r="AA7" s="416">
        <f t="shared" ref="AA7:AA15" si="10">IF(Z7=0,0, IF(Z7&gt;6, 6, Z7))</f>
        <v>0</v>
      </c>
      <c r="AB7" s="416">
        <f t="shared" ref="AB7:AB15" si="11">IF(H7=0,0, IF(H7&lt;20, Y7*D7, IF(H7&gt;20, AA7*D7, 0)))</f>
        <v>0</v>
      </c>
      <c r="AC7" s="416">
        <f t="shared" ref="AC7:AC15" si="12">IF(H7=0,0, IF(I7="ตรี",X7, AB7))</f>
        <v>0</v>
      </c>
      <c r="AD7" s="416">
        <f t="shared" ref="AD7:AD15" si="13">IF(E7=0,0, IF(AND(J7="สอนครั้งแรก", E7=2), 2.5+((E7-1)*1.5), IF(AND(J7="สอนครั้งแรก", E7=3), 2.5+((E7-1)*1.25), IF(AND(J7="สอนซ้ำ", E7=2), 3, IF(AND(J7="สอนซ้ำ", E7=3), 4)))))</f>
        <v>0</v>
      </c>
      <c r="AE7" s="414">
        <f t="shared" ref="AE7:AE15" si="14">IF(K7=0,0, IF(K7="ปสม.", 0*L7, (3*L7)/15))</f>
        <v>0</v>
      </c>
      <c r="AF7" s="414">
        <f t="shared" ref="AF7:AF15" si="15">IF(M7=0,0, IF(M7="นอกเวลา", (1*D7)+(1*E7), 0))</f>
        <v>0</v>
      </c>
      <c r="AG7" s="414">
        <f t="shared" ref="AG7:AG15" si="16">IF(R7=1, X7, IF(R7=2, AB7, 0))</f>
        <v>0</v>
      </c>
      <c r="AH7" s="414">
        <f t="shared" ref="AH7:AH15" si="17">IF(K7=0,0, IF(K7="อคร.", (AG7+AD7)+AE7, AG7+AD7))</f>
        <v>0</v>
      </c>
      <c r="AI7" s="414">
        <f t="shared" ref="AI7:AI15" si="18">IF(M7="นอกเวลา", (AH7+AF7)*G7, AH7*G7)</f>
        <v>0</v>
      </c>
      <c r="AJ7" s="414">
        <f t="shared" ref="AJ7:AJ15" si="19">IF(N7=0,0, IF(N7="EN", AI7*1.5, AI7))</f>
        <v>0</v>
      </c>
      <c r="AK7" s="172">
        <f t="shared" ref="AK7:AK15" si="20">IF(R7=1, AJ7, 0)</f>
        <v>0</v>
      </c>
      <c r="AL7" s="172">
        <f t="shared" ref="AL7:AL15" si="21">IF(R7=2, AJ7, 0)</f>
        <v>0</v>
      </c>
    </row>
    <row r="8" spans="1:38" x14ac:dyDescent="0.5">
      <c r="A8" s="162">
        <v>3</v>
      </c>
      <c r="B8" s="142"/>
      <c r="C8" s="431"/>
      <c r="D8" s="139"/>
      <c r="E8" s="139"/>
      <c r="F8" s="431"/>
      <c r="G8" s="308"/>
      <c r="H8" s="139"/>
      <c r="I8" s="431"/>
      <c r="J8" s="431"/>
      <c r="K8" s="140"/>
      <c r="L8" s="431"/>
      <c r="M8" s="431"/>
      <c r="N8" s="431"/>
      <c r="O8" s="430"/>
      <c r="P8" s="206">
        <f t="shared" si="0"/>
        <v>0</v>
      </c>
      <c r="R8" s="414">
        <f t="shared" si="1"/>
        <v>0</v>
      </c>
      <c r="S8" s="416">
        <f t="shared" si="2"/>
        <v>0</v>
      </c>
      <c r="T8" s="416">
        <f t="shared" si="3"/>
        <v>0</v>
      </c>
      <c r="U8" s="416">
        <f t="shared" si="4"/>
        <v>0</v>
      </c>
      <c r="V8" s="416">
        <f t="shared" si="5"/>
        <v>0</v>
      </c>
      <c r="W8" s="414">
        <f t="shared" si="6"/>
        <v>0</v>
      </c>
      <c r="X8" s="428">
        <f t="shared" si="7"/>
        <v>0</v>
      </c>
      <c r="Y8" s="416">
        <f t="shared" si="8"/>
        <v>0</v>
      </c>
      <c r="Z8" s="416">
        <f t="shared" si="9"/>
        <v>0</v>
      </c>
      <c r="AA8" s="416">
        <f t="shared" si="10"/>
        <v>0</v>
      </c>
      <c r="AB8" s="416">
        <f t="shared" si="11"/>
        <v>0</v>
      </c>
      <c r="AC8" s="416">
        <f t="shared" si="12"/>
        <v>0</v>
      </c>
      <c r="AD8" s="416">
        <f t="shared" si="13"/>
        <v>0</v>
      </c>
      <c r="AE8" s="414">
        <f t="shared" si="14"/>
        <v>0</v>
      </c>
      <c r="AF8" s="414">
        <f t="shared" si="15"/>
        <v>0</v>
      </c>
      <c r="AG8" s="414">
        <f t="shared" si="16"/>
        <v>0</v>
      </c>
      <c r="AH8" s="414">
        <f t="shared" si="17"/>
        <v>0</v>
      </c>
      <c r="AI8" s="414">
        <f t="shared" si="18"/>
        <v>0</v>
      </c>
      <c r="AJ8" s="414">
        <f t="shared" si="19"/>
        <v>0</v>
      </c>
      <c r="AK8" s="172">
        <f t="shared" si="20"/>
        <v>0</v>
      </c>
      <c r="AL8" s="172">
        <f t="shared" si="21"/>
        <v>0</v>
      </c>
    </row>
    <row r="9" spans="1:38" x14ac:dyDescent="0.5">
      <c r="A9" s="162">
        <v>4</v>
      </c>
      <c r="B9" s="142"/>
      <c r="C9" s="197"/>
      <c r="D9" s="139"/>
      <c r="E9" s="139"/>
      <c r="F9" s="197"/>
      <c r="G9" s="308"/>
      <c r="H9" s="139"/>
      <c r="I9" s="197"/>
      <c r="J9" s="197"/>
      <c r="K9" s="140"/>
      <c r="L9" s="197"/>
      <c r="M9" s="197"/>
      <c r="N9" s="197"/>
      <c r="O9" s="198"/>
      <c r="P9" s="206">
        <f t="shared" si="0"/>
        <v>0</v>
      </c>
      <c r="R9" s="414">
        <f t="shared" si="1"/>
        <v>0</v>
      </c>
      <c r="S9" s="416">
        <f t="shared" si="2"/>
        <v>0</v>
      </c>
      <c r="T9" s="416">
        <f t="shared" si="3"/>
        <v>0</v>
      </c>
      <c r="U9" s="416">
        <f t="shared" si="4"/>
        <v>0</v>
      </c>
      <c r="V9" s="416">
        <f t="shared" si="5"/>
        <v>0</v>
      </c>
      <c r="W9" s="414">
        <f t="shared" si="6"/>
        <v>0</v>
      </c>
      <c r="X9" s="428">
        <f t="shared" si="7"/>
        <v>0</v>
      </c>
      <c r="Y9" s="416">
        <f t="shared" si="8"/>
        <v>0</v>
      </c>
      <c r="Z9" s="416">
        <f t="shared" si="9"/>
        <v>0</v>
      </c>
      <c r="AA9" s="416">
        <f t="shared" si="10"/>
        <v>0</v>
      </c>
      <c r="AB9" s="416">
        <f t="shared" si="11"/>
        <v>0</v>
      </c>
      <c r="AC9" s="416">
        <f t="shared" si="12"/>
        <v>0</v>
      </c>
      <c r="AD9" s="416">
        <f t="shared" si="13"/>
        <v>0</v>
      </c>
      <c r="AE9" s="414">
        <f t="shared" si="14"/>
        <v>0</v>
      </c>
      <c r="AF9" s="414">
        <f t="shared" si="15"/>
        <v>0</v>
      </c>
      <c r="AG9" s="414">
        <f t="shared" si="16"/>
        <v>0</v>
      </c>
      <c r="AH9" s="414">
        <f t="shared" si="17"/>
        <v>0</v>
      </c>
      <c r="AI9" s="414">
        <f t="shared" si="18"/>
        <v>0</v>
      </c>
      <c r="AJ9" s="414">
        <f t="shared" si="19"/>
        <v>0</v>
      </c>
      <c r="AK9" s="172">
        <f t="shared" si="20"/>
        <v>0</v>
      </c>
      <c r="AL9" s="172">
        <f t="shared" si="21"/>
        <v>0</v>
      </c>
    </row>
    <row r="10" spans="1:38" x14ac:dyDescent="0.5">
      <c r="A10" s="162">
        <v>5</v>
      </c>
      <c r="B10" s="142"/>
      <c r="C10" s="363"/>
      <c r="D10" s="139"/>
      <c r="E10" s="139"/>
      <c r="F10" s="363"/>
      <c r="G10" s="308"/>
      <c r="H10" s="139"/>
      <c r="I10" s="363"/>
      <c r="J10" s="363"/>
      <c r="K10" s="140"/>
      <c r="L10" s="363"/>
      <c r="M10" s="363"/>
      <c r="N10" s="363"/>
      <c r="O10" s="361"/>
      <c r="P10" s="206">
        <f t="shared" si="0"/>
        <v>0</v>
      </c>
      <c r="R10" s="414">
        <f t="shared" si="1"/>
        <v>0</v>
      </c>
      <c r="S10" s="416">
        <f t="shared" si="2"/>
        <v>0</v>
      </c>
      <c r="T10" s="416">
        <f t="shared" si="3"/>
        <v>0</v>
      </c>
      <c r="U10" s="416">
        <f t="shared" si="4"/>
        <v>0</v>
      </c>
      <c r="V10" s="416">
        <f t="shared" si="5"/>
        <v>0</v>
      </c>
      <c r="W10" s="414">
        <f t="shared" si="6"/>
        <v>0</v>
      </c>
      <c r="X10" s="428">
        <f t="shared" si="7"/>
        <v>0</v>
      </c>
      <c r="Y10" s="416">
        <f t="shared" si="8"/>
        <v>0</v>
      </c>
      <c r="Z10" s="416">
        <f t="shared" si="9"/>
        <v>0</v>
      </c>
      <c r="AA10" s="416">
        <f t="shared" si="10"/>
        <v>0</v>
      </c>
      <c r="AB10" s="416">
        <f t="shared" si="11"/>
        <v>0</v>
      </c>
      <c r="AC10" s="416">
        <f t="shared" si="12"/>
        <v>0</v>
      </c>
      <c r="AD10" s="416">
        <f t="shared" si="13"/>
        <v>0</v>
      </c>
      <c r="AE10" s="414">
        <f t="shared" si="14"/>
        <v>0</v>
      </c>
      <c r="AF10" s="414">
        <f t="shared" si="15"/>
        <v>0</v>
      </c>
      <c r="AG10" s="414">
        <f t="shared" si="16"/>
        <v>0</v>
      </c>
      <c r="AH10" s="414">
        <f t="shared" si="17"/>
        <v>0</v>
      </c>
      <c r="AI10" s="414">
        <f t="shared" si="18"/>
        <v>0</v>
      </c>
      <c r="AJ10" s="414">
        <f t="shared" si="19"/>
        <v>0</v>
      </c>
      <c r="AK10" s="172">
        <f t="shared" si="20"/>
        <v>0</v>
      </c>
      <c r="AL10" s="172">
        <f t="shared" si="21"/>
        <v>0</v>
      </c>
    </row>
    <row r="11" spans="1:38" x14ac:dyDescent="0.5">
      <c r="A11" s="162">
        <v>6</v>
      </c>
      <c r="B11" s="142"/>
      <c r="C11" s="363"/>
      <c r="D11" s="139"/>
      <c r="E11" s="139"/>
      <c r="F11" s="363"/>
      <c r="G11" s="308"/>
      <c r="H11" s="139"/>
      <c r="I11" s="363"/>
      <c r="J11" s="363"/>
      <c r="K11" s="140"/>
      <c r="L11" s="363"/>
      <c r="M11" s="363"/>
      <c r="N11" s="363"/>
      <c r="O11" s="361"/>
      <c r="P11" s="206">
        <f t="shared" si="0"/>
        <v>0</v>
      </c>
      <c r="R11" s="414">
        <f t="shared" si="1"/>
        <v>0</v>
      </c>
      <c r="S11" s="416">
        <f t="shared" si="2"/>
        <v>0</v>
      </c>
      <c r="T11" s="416">
        <f t="shared" si="3"/>
        <v>0</v>
      </c>
      <c r="U11" s="416">
        <f t="shared" si="4"/>
        <v>0</v>
      </c>
      <c r="V11" s="416">
        <f t="shared" si="5"/>
        <v>0</v>
      </c>
      <c r="W11" s="414">
        <f t="shared" si="6"/>
        <v>0</v>
      </c>
      <c r="X11" s="428">
        <f t="shared" si="7"/>
        <v>0</v>
      </c>
      <c r="Y11" s="416">
        <f t="shared" si="8"/>
        <v>0</v>
      </c>
      <c r="Z11" s="416">
        <f t="shared" si="9"/>
        <v>0</v>
      </c>
      <c r="AA11" s="416">
        <f t="shared" si="10"/>
        <v>0</v>
      </c>
      <c r="AB11" s="416">
        <f t="shared" si="11"/>
        <v>0</v>
      </c>
      <c r="AC11" s="416">
        <f t="shared" si="12"/>
        <v>0</v>
      </c>
      <c r="AD11" s="416">
        <f t="shared" si="13"/>
        <v>0</v>
      </c>
      <c r="AE11" s="414">
        <f t="shared" si="14"/>
        <v>0</v>
      </c>
      <c r="AF11" s="414">
        <f t="shared" si="15"/>
        <v>0</v>
      </c>
      <c r="AG11" s="414">
        <f t="shared" si="16"/>
        <v>0</v>
      </c>
      <c r="AH11" s="414">
        <f t="shared" si="17"/>
        <v>0</v>
      </c>
      <c r="AI11" s="414">
        <f t="shared" si="18"/>
        <v>0</v>
      </c>
      <c r="AJ11" s="414">
        <f t="shared" si="19"/>
        <v>0</v>
      </c>
      <c r="AK11" s="172">
        <f t="shared" si="20"/>
        <v>0</v>
      </c>
      <c r="AL11" s="172">
        <f t="shared" si="21"/>
        <v>0</v>
      </c>
    </row>
    <row r="12" spans="1:38" x14ac:dyDescent="0.5">
      <c r="A12" s="162">
        <v>7</v>
      </c>
      <c r="B12" s="142"/>
      <c r="C12" s="363"/>
      <c r="D12" s="139"/>
      <c r="E12" s="139"/>
      <c r="F12" s="363"/>
      <c r="G12" s="308"/>
      <c r="H12" s="139"/>
      <c r="I12" s="363"/>
      <c r="J12" s="363"/>
      <c r="K12" s="140"/>
      <c r="L12" s="363"/>
      <c r="M12" s="363"/>
      <c r="N12" s="363"/>
      <c r="O12" s="361"/>
      <c r="P12" s="206">
        <f t="shared" si="0"/>
        <v>0</v>
      </c>
      <c r="R12" s="414">
        <f t="shared" si="1"/>
        <v>0</v>
      </c>
      <c r="S12" s="416">
        <f t="shared" si="2"/>
        <v>0</v>
      </c>
      <c r="T12" s="416">
        <f t="shared" si="3"/>
        <v>0</v>
      </c>
      <c r="U12" s="416">
        <f t="shared" si="4"/>
        <v>0</v>
      </c>
      <c r="V12" s="416">
        <f t="shared" si="5"/>
        <v>0</v>
      </c>
      <c r="W12" s="414">
        <f t="shared" si="6"/>
        <v>0</v>
      </c>
      <c r="X12" s="428">
        <f t="shared" si="7"/>
        <v>0</v>
      </c>
      <c r="Y12" s="416">
        <f t="shared" si="8"/>
        <v>0</v>
      </c>
      <c r="Z12" s="416">
        <f t="shared" si="9"/>
        <v>0</v>
      </c>
      <c r="AA12" s="416">
        <f t="shared" si="10"/>
        <v>0</v>
      </c>
      <c r="AB12" s="416">
        <f t="shared" si="11"/>
        <v>0</v>
      </c>
      <c r="AC12" s="416">
        <f t="shared" si="12"/>
        <v>0</v>
      </c>
      <c r="AD12" s="416">
        <f t="shared" si="13"/>
        <v>0</v>
      </c>
      <c r="AE12" s="414">
        <f t="shared" si="14"/>
        <v>0</v>
      </c>
      <c r="AF12" s="414">
        <f t="shared" si="15"/>
        <v>0</v>
      </c>
      <c r="AG12" s="414">
        <f t="shared" si="16"/>
        <v>0</v>
      </c>
      <c r="AH12" s="414">
        <f t="shared" si="17"/>
        <v>0</v>
      </c>
      <c r="AI12" s="414">
        <f t="shared" si="18"/>
        <v>0</v>
      </c>
      <c r="AJ12" s="414">
        <f t="shared" si="19"/>
        <v>0</v>
      </c>
      <c r="AK12" s="172">
        <f t="shared" si="20"/>
        <v>0</v>
      </c>
      <c r="AL12" s="172">
        <f t="shared" si="21"/>
        <v>0</v>
      </c>
    </row>
    <row r="13" spans="1:38" x14ac:dyDescent="0.5">
      <c r="A13" s="162">
        <v>8</v>
      </c>
      <c r="B13" s="142"/>
      <c r="C13" s="197"/>
      <c r="D13" s="139"/>
      <c r="E13" s="139"/>
      <c r="F13" s="197"/>
      <c r="G13" s="308"/>
      <c r="H13" s="139"/>
      <c r="I13" s="197"/>
      <c r="J13" s="197"/>
      <c r="K13" s="140"/>
      <c r="L13" s="197"/>
      <c r="M13" s="197"/>
      <c r="N13" s="197"/>
      <c r="O13" s="198"/>
      <c r="P13" s="206">
        <f t="shared" si="0"/>
        <v>0</v>
      </c>
      <c r="R13" s="414">
        <f t="shared" si="1"/>
        <v>0</v>
      </c>
      <c r="S13" s="416">
        <f t="shared" si="2"/>
        <v>0</v>
      </c>
      <c r="T13" s="416">
        <f t="shared" si="3"/>
        <v>0</v>
      </c>
      <c r="U13" s="416">
        <f t="shared" si="4"/>
        <v>0</v>
      </c>
      <c r="V13" s="416">
        <f t="shared" si="5"/>
        <v>0</v>
      </c>
      <c r="W13" s="414">
        <f t="shared" si="6"/>
        <v>0</v>
      </c>
      <c r="X13" s="428">
        <f t="shared" si="7"/>
        <v>0</v>
      </c>
      <c r="Y13" s="416">
        <f t="shared" si="8"/>
        <v>0</v>
      </c>
      <c r="Z13" s="416">
        <f t="shared" si="9"/>
        <v>0</v>
      </c>
      <c r="AA13" s="416">
        <f t="shared" si="10"/>
        <v>0</v>
      </c>
      <c r="AB13" s="416">
        <f t="shared" si="11"/>
        <v>0</v>
      </c>
      <c r="AC13" s="416">
        <f t="shared" si="12"/>
        <v>0</v>
      </c>
      <c r="AD13" s="416">
        <f t="shared" si="13"/>
        <v>0</v>
      </c>
      <c r="AE13" s="414">
        <f t="shared" si="14"/>
        <v>0</v>
      </c>
      <c r="AF13" s="414">
        <f t="shared" si="15"/>
        <v>0</v>
      </c>
      <c r="AG13" s="414">
        <f t="shared" si="16"/>
        <v>0</v>
      </c>
      <c r="AH13" s="414">
        <f t="shared" si="17"/>
        <v>0</v>
      </c>
      <c r="AI13" s="414">
        <f t="shared" si="18"/>
        <v>0</v>
      </c>
      <c r="AJ13" s="414">
        <f t="shared" si="19"/>
        <v>0</v>
      </c>
      <c r="AK13" s="172">
        <f t="shared" si="20"/>
        <v>0</v>
      </c>
      <c r="AL13" s="172">
        <f t="shared" si="21"/>
        <v>0</v>
      </c>
    </row>
    <row r="14" spans="1:38" x14ac:dyDescent="0.5">
      <c r="A14" s="162">
        <v>9</v>
      </c>
      <c r="B14" s="142"/>
      <c r="C14" s="197"/>
      <c r="D14" s="139"/>
      <c r="E14" s="139"/>
      <c r="F14" s="197"/>
      <c r="G14" s="308"/>
      <c r="H14" s="139"/>
      <c r="I14" s="197"/>
      <c r="J14" s="197"/>
      <c r="K14" s="140"/>
      <c r="L14" s="197"/>
      <c r="M14" s="197"/>
      <c r="N14" s="197"/>
      <c r="O14" s="198"/>
      <c r="P14" s="206">
        <f t="shared" si="0"/>
        <v>0</v>
      </c>
      <c r="R14" s="414">
        <f t="shared" si="1"/>
        <v>0</v>
      </c>
      <c r="S14" s="416">
        <f t="shared" si="2"/>
        <v>0</v>
      </c>
      <c r="T14" s="416">
        <f t="shared" si="3"/>
        <v>0</v>
      </c>
      <c r="U14" s="416">
        <f t="shared" si="4"/>
        <v>0</v>
      </c>
      <c r="V14" s="416">
        <f t="shared" si="5"/>
        <v>0</v>
      </c>
      <c r="W14" s="414">
        <f t="shared" si="6"/>
        <v>0</v>
      </c>
      <c r="X14" s="428">
        <f t="shared" si="7"/>
        <v>0</v>
      </c>
      <c r="Y14" s="416">
        <f t="shared" si="8"/>
        <v>0</v>
      </c>
      <c r="Z14" s="416">
        <f t="shared" si="9"/>
        <v>0</v>
      </c>
      <c r="AA14" s="416">
        <f t="shared" si="10"/>
        <v>0</v>
      </c>
      <c r="AB14" s="416">
        <f t="shared" si="11"/>
        <v>0</v>
      </c>
      <c r="AC14" s="416">
        <f t="shared" si="12"/>
        <v>0</v>
      </c>
      <c r="AD14" s="416">
        <f t="shared" si="13"/>
        <v>0</v>
      </c>
      <c r="AE14" s="414">
        <f t="shared" si="14"/>
        <v>0</v>
      </c>
      <c r="AF14" s="414">
        <f t="shared" si="15"/>
        <v>0</v>
      </c>
      <c r="AG14" s="414">
        <f t="shared" si="16"/>
        <v>0</v>
      </c>
      <c r="AH14" s="414">
        <f t="shared" si="17"/>
        <v>0</v>
      </c>
      <c r="AI14" s="414">
        <f t="shared" si="18"/>
        <v>0</v>
      </c>
      <c r="AJ14" s="414">
        <f t="shared" si="19"/>
        <v>0</v>
      </c>
      <c r="AK14" s="172">
        <f t="shared" si="20"/>
        <v>0</v>
      </c>
      <c r="AL14" s="172">
        <f t="shared" si="21"/>
        <v>0</v>
      </c>
    </row>
    <row r="15" spans="1:38" x14ac:dyDescent="0.5">
      <c r="A15" s="162">
        <v>10</v>
      </c>
      <c r="B15" s="142"/>
      <c r="C15" s="325"/>
      <c r="D15" s="139"/>
      <c r="E15" s="139"/>
      <c r="F15" s="325"/>
      <c r="G15" s="308"/>
      <c r="H15" s="139"/>
      <c r="I15" s="325"/>
      <c r="J15" s="325"/>
      <c r="K15" s="140"/>
      <c r="L15" s="325"/>
      <c r="M15" s="325"/>
      <c r="N15" s="325"/>
      <c r="O15" s="324"/>
      <c r="P15" s="206">
        <f t="shared" si="0"/>
        <v>0</v>
      </c>
      <c r="R15" s="414">
        <f t="shared" si="1"/>
        <v>0</v>
      </c>
      <c r="S15" s="416">
        <f t="shared" si="2"/>
        <v>0</v>
      </c>
      <c r="T15" s="416">
        <f t="shared" si="3"/>
        <v>0</v>
      </c>
      <c r="U15" s="416">
        <f t="shared" si="4"/>
        <v>0</v>
      </c>
      <c r="V15" s="416">
        <f t="shared" si="5"/>
        <v>0</v>
      </c>
      <c r="W15" s="414">
        <f t="shared" si="6"/>
        <v>0</v>
      </c>
      <c r="X15" s="428">
        <f t="shared" si="7"/>
        <v>0</v>
      </c>
      <c r="Y15" s="416">
        <f t="shared" si="8"/>
        <v>0</v>
      </c>
      <c r="Z15" s="416">
        <f t="shared" si="9"/>
        <v>0</v>
      </c>
      <c r="AA15" s="416">
        <f t="shared" si="10"/>
        <v>0</v>
      </c>
      <c r="AB15" s="416">
        <f t="shared" si="11"/>
        <v>0</v>
      </c>
      <c r="AC15" s="416">
        <f t="shared" si="12"/>
        <v>0</v>
      </c>
      <c r="AD15" s="416">
        <f t="shared" si="13"/>
        <v>0</v>
      </c>
      <c r="AE15" s="414">
        <f t="shared" si="14"/>
        <v>0</v>
      </c>
      <c r="AF15" s="414">
        <f t="shared" si="15"/>
        <v>0</v>
      </c>
      <c r="AG15" s="414">
        <f t="shared" si="16"/>
        <v>0</v>
      </c>
      <c r="AH15" s="414">
        <f t="shared" si="17"/>
        <v>0</v>
      </c>
      <c r="AI15" s="414">
        <f t="shared" si="18"/>
        <v>0</v>
      </c>
      <c r="AJ15" s="414">
        <f t="shared" si="19"/>
        <v>0</v>
      </c>
      <c r="AK15" s="172">
        <f t="shared" si="20"/>
        <v>0</v>
      </c>
      <c r="AL15" s="172">
        <f t="shared" si="21"/>
        <v>0</v>
      </c>
    </row>
    <row r="16" spans="1:38" x14ac:dyDescent="0.5">
      <c r="F16" s="618" t="s">
        <v>460</v>
      </c>
      <c r="G16" s="618"/>
      <c r="H16" s="618"/>
      <c r="I16" s="159">
        <f>AK16</f>
        <v>0</v>
      </c>
      <c r="J16" s="619" t="s">
        <v>461</v>
      </c>
      <c r="K16" s="620"/>
      <c r="L16" s="620"/>
      <c r="M16" s="631"/>
      <c r="N16" s="159">
        <f>AL16</f>
        <v>0</v>
      </c>
      <c r="O16" s="208" t="s">
        <v>629</v>
      </c>
      <c r="P16" s="159">
        <f>SUM(P6:P15)</f>
        <v>0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72">
        <f>SUM(AK6:AK15)</f>
        <v>0</v>
      </c>
      <c r="AL16" s="172">
        <f>SUM(AL6:AL15)</f>
        <v>0</v>
      </c>
    </row>
    <row r="17" spans="1:16" x14ac:dyDescent="0.5">
      <c r="E17" s="204" t="s">
        <v>608</v>
      </c>
      <c r="F17" s="618" t="s">
        <v>460</v>
      </c>
      <c r="G17" s="618"/>
      <c r="H17" s="618"/>
      <c r="I17" s="159">
        <f>'1.1-1.3_1'!I22+'1.1-1.3_1'!I51+'1.1-1.3_2'!I30+'1.1-1.3_3'!I16</f>
        <v>0</v>
      </c>
      <c r="J17" s="619" t="s">
        <v>461</v>
      </c>
      <c r="K17" s="620"/>
      <c r="L17" s="620"/>
      <c r="M17" s="631"/>
      <c r="N17" s="159">
        <f>'1.1-1.3_1'!O22+'1.1-1.3_1'!O51+'1.1-1.3_2'!O30+'1.1-1.3_3'!N16</f>
        <v>0</v>
      </c>
      <c r="O17" s="208" t="s">
        <v>629</v>
      </c>
      <c r="P17" s="159">
        <f>I17+N17</f>
        <v>0</v>
      </c>
    </row>
    <row r="18" spans="1:16" x14ac:dyDescent="0.5">
      <c r="A18" s="262" t="s">
        <v>724</v>
      </c>
      <c r="B18" s="161"/>
      <c r="C18" s="161"/>
      <c r="D18" s="161"/>
      <c r="E18" s="271"/>
      <c r="F18" s="450"/>
      <c r="G18" s="450"/>
      <c r="H18" s="450"/>
      <c r="I18" s="451"/>
      <c r="J18" s="450"/>
      <c r="K18" s="450"/>
      <c r="L18" s="450"/>
      <c r="M18" s="450"/>
      <c r="N18" s="451"/>
      <c r="O18" s="452"/>
      <c r="P18" s="453"/>
    </row>
    <row r="19" spans="1:16" x14ac:dyDescent="0.5">
      <c r="A19" s="262" t="s">
        <v>717</v>
      </c>
      <c r="B19" s="262"/>
      <c r="C19" s="161"/>
      <c r="D19" s="161"/>
      <c r="E19" s="271"/>
      <c r="F19" s="450"/>
      <c r="G19" s="450"/>
      <c r="H19" s="450"/>
      <c r="I19" s="451"/>
      <c r="J19" s="450"/>
      <c r="K19" s="450"/>
      <c r="L19" s="450"/>
      <c r="M19" s="450"/>
      <c r="N19" s="451"/>
      <c r="O19" s="452"/>
      <c r="P19" s="453"/>
    </row>
    <row r="20" spans="1:16" ht="46.5" customHeight="1" x14ac:dyDescent="0.5">
      <c r="A20" s="659" t="s">
        <v>721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</row>
    <row r="21" spans="1:16" x14ac:dyDescent="0.5">
      <c r="A21" s="262" t="s">
        <v>718</v>
      </c>
      <c r="B21" s="262"/>
      <c r="C21" s="161"/>
      <c r="D21" s="161"/>
      <c r="E21" s="271"/>
      <c r="F21" s="450"/>
      <c r="G21" s="450"/>
      <c r="H21" s="450"/>
      <c r="I21" s="451"/>
      <c r="J21" s="450"/>
      <c r="K21" s="450"/>
      <c r="L21" s="450"/>
      <c r="M21" s="450"/>
      <c r="N21" s="451"/>
      <c r="O21" s="452"/>
      <c r="P21" s="453"/>
    </row>
    <row r="22" spans="1:16" s="446" customFormat="1" ht="90.75" customHeight="1" x14ac:dyDescent="0.5">
      <c r="A22" s="658" t="s">
        <v>722</v>
      </c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</row>
    <row r="23" spans="1:16" s="446" customFormat="1" x14ac:dyDescent="0.5">
      <c r="A23" s="454" t="s">
        <v>719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</row>
    <row r="24" spans="1:16" s="446" customFormat="1" x14ac:dyDescent="0.5">
      <c r="A24" s="658" t="s">
        <v>720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</row>
    <row r="25" spans="1:16" s="446" customFormat="1" x14ac:dyDescent="0.5"/>
    <row r="26" spans="1:16" hidden="1" x14ac:dyDescent="0.5">
      <c r="A26" s="126" t="s">
        <v>439</v>
      </c>
      <c r="B26" s="126" t="s">
        <v>451</v>
      </c>
      <c r="C26" s="126" t="s">
        <v>454</v>
      </c>
      <c r="D26" s="126" t="s">
        <v>456</v>
      </c>
      <c r="E26" s="126" t="s">
        <v>459</v>
      </c>
      <c r="F26" s="126" t="s">
        <v>291</v>
      </c>
      <c r="G26" s="126" t="s">
        <v>473</v>
      </c>
      <c r="H26" s="129" t="s">
        <v>620</v>
      </c>
    </row>
    <row r="27" spans="1:16" hidden="1" x14ac:dyDescent="0.5">
      <c r="A27" s="129" t="s">
        <v>440</v>
      </c>
      <c r="B27" s="129" t="s">
        <v>453</v>
      </c>
      <c r="C27" s="129" t="s">
        <v>462</v>
      </c>
      <c r="D27" s="129" t="s">
        <v>457</v>
      </c>
      <c r="E27" s="129" t="s">
        <v>466</v>
      </c>
      <c r="F27" s="129" t="s">
        <v>463</v>
      </c>
      <c r="G27" s="129" t="s">
        <v>474</v>
      </c>
      <c r="H27" s="129" t="s">
        <v>622</v>
      </c>
    </row>
    <row r="28" spans="1:16" hidden="1" x14ac:dyDescent="0.5">
      <c r="A28" s="129" t="s">
        <v>441</v>
      </c>
      <c r="B28" s="129" t="s">
        <v>452</v>
      </c>
      <c r="C28" s="129" t="s">
        <v>455</v>
      </c>
      <c r="D28" s="129" t="s">
        <v>458</v>
      </c>
      <c r="E28" s="129" t="s">
        <v>467</v>
      </c>
      <c r="F28" s="129" t="s">
        <v>471</v>
      </c>
      <c r="G28" s="129" t="s">
        <v>475</v>
      </c>
      <c r="H28" s="129" t="s">
        <v>623</v>
      </c>
    </row>
    <row r="29" spans="1:16" hidden="1" x14ac:dyDescent="0.5">
      <c r="A29" s="129" t="s">
        <v>442</v>
      </c>
    </row>
  </sheetData>
  <sheetProtection algorithmName="SHA-512" hashValue="VIMZCk92SqFoTm/8BQEFzmGOLA1jehkLoYeHlzXXc4nHlfCwtW3lgt5M20boejUFP+4YOBYj8bQDajhA8X1Gdw==" saltValue="Q/vkH2NcZvqja2gphzriEw==" spinCount="100000" sheet="1" objects="1" scenarios="1"/>
  <mergeCells count="33">
    <mergeCell ref="A20:P20"/>
    <mergeCell ref="A22:P22"/>
    <mergeCell ref="F16:H16"/>
    <mergeCell ref="J16:M16"/>
    <mergeCell ref="F17:H17"/>
    <mergeCell ref="J17:M17"/>
    <mergeCell ref="C4:C5"/>
    <mergeCell ref="D4:E4"/>
    <mergeCell ref="F4:F5"/>
    <mergeCell ref="G4:G5"/>
    <mergeCell ref="O4:O5"/>
    <mergeCell ref="N4:N5"/>
    <mergeCell ref="H4:H5"/>
    <mergeCell ref="I4:I5"/>
    <mergeCell ref="J4:J5"/>
    <mergeCell ref="K4:L4"/>
    <mergeCell ref="M4:M5"/>
    <mergeCell ref="A24:P24"/>
    <mergeCell ref="AI4:AI5"/>
    <mergeCell ref="AJ4:AJ5"/>
    <mergeCell ref="AH4:AH5"/>
    <mergeCell ref="S4:X4"/>
    <mergeCell ref="Y4:AB4"/>
    <mergeCell ref="AC4:AC5"/>
    <mergeCell ref="AD4:AD5"/>
    <mergeCell ref="AE4:AE5"/>
    <mergeCell ref="AF4:AF5"/>
    <mergeCell ref="AG4:AG5"/>
    <mergeCell ref="A3:A5"/>
    <mergeCell ref="B3:G3"/>
    <mergeCell ref="H3:N3"/>
    <mergeCell ref="P3:P5"/>
    <mergeCell ref="B4:B5"/>
  </mergeCells>
  <dataValidations count="7">
    <dataValidation type="list" allowBlank="1" showInputMessage="1" showErrorMessage="1" sqref="M6:M15">
      <formula1>ในนอก1.1</formula1>
    </dataValidation>
    <dataValidation type="list" allowBlank="1" showInputMessage="1" showErrorMessage="1" sqref="O6:O15">
      <formula1>อาจารย์1.1</formula1>
    </dataValidation>
    <dataValidation type="list" allowBlank="1" showInputMessage="1" showErrorMessage="1" sqref="N6:N15">
      <formula1>ภาษา1.1</formula1>
    </dataValidation>
    <dataValidation type="list" allowBlank="1" showInputMessage="1" showErrorMessage="1" sqref="K6:K15">
      <formula1>นอกเขต1.1</formula1>
    </dataValidation>
    <dataValidation type="list" allowBlank="1" showInputMessage="1" showErrorMessage="1" sqref="I6:I15">
      <formula1>ระดับนิสิต1.1</formula1>
    </dataValidation>
    <dataValidation type="list" allowBlank="1" showInputMessage="1" showErrorMessage="1" sqref="J6:J15">
      <formula1>สอน1.1</formula1>
    </dataValidation>
    <dataValidation type="whole" operator="lessThan" allowBlank="1" showInputMessage="1" showErrorMessage="1" sqref="Z6:Z15">
      <formula1>6</formula1>
    </dataValidation>
  </dataValidations>
  <pageMargins left="0.39370078740157499" right="0.196850393700787" top="0.511811023622047" bottom="0.74803149606299202" header="0.31496062992126" footer="0.31496062992126"/>
  <pageSetup paperSize="9" scale="79" orientation="landscape" r:id="rId1"/>
  <headerFooter>
    <oddHeader>&amp;Rวท.บร.05</oddHeader>
  </headerFooter>
  <colBreaks count="1" manualBreakCount="1">
    <brk id="16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4"/>
  <sheetViews>
    <sheetView view="pageBreakPreview" topLeftCell="A44" zoomScale="85" zoomScaleNormal="100" zoomScaleSheetLayoutView="85" zoomScalePageLayoutView="85" workbookViewId="0">
      <selection activeCell="K59" sqref="K31:K59"/>
    </sheetView>
  </sheetViews>
  <sheetFormatPr defaultColWidth="9" defaultRowHeight="21.75" x14ac:dyDescent="0.5"/>
  <cols>
    <col min="1" max="1" width="39.25" style="129" customWidth="1"/>
    <col min="2" max="2" width="9.375" style="129" customWidth="1"/>
    <col min="3" max="4" width="9" style="129" customWidth="1"/>
    <col min="5" max="5" width="11.375" style="129" customWidth="1"/>
    <col min="6" max="6" width="12" style="129" customWidth="1"/>
    <col min="7" max="7" width="11.375" style="129" customWidth="1"/>
    <col min="8" max="8" width="14.125" style="129" customWidth="1"/>
    <col min="9" max="9" width="11.75" style="129" customWidth="1"/>
    <col min="10" max="10" width="9.875" style="129" customWidth="1"/>
    <col min="11" max="11" width="30" style="129" customWidth="1"/>
    <col min="12" max="17" width="0" style="129" hidden="1" customWidth="1"/>
    <col min="18" max="16384" width="9" style="129"/>
  </cols>
  <sheetData>
    <row r="1" spans="1:14" x14ac:dyDescent="0.5">
      <c r="A1" s="332" t="s">
        <v>696</v>
      </c>
      <c r="B1" s="327"/>
      <c r="C1" s="327"/>
      <c r="D1" s="327"/>
      <c r="E1" s="327"/>
      <c r="F1" s="327"/>
      <c r="G1" s="327"/>
      <c r="H1" s="327"/>
      <c r="I1" s="327"/>
      <c r="J1" s="327"/>
      <c r="K1" s="161"/>
    </row>
    <row r="2" spans="1:14" x14ac:dyDescent="0.5">
      <c r="A2" s="330" t="s">
        <v>303</v>
      </c>
      <c r="B2" s="330" t="s">
        <v>3</v>
      </c>
      <c r="C2" s="643" t="s">
        <v>143</v>
      </c>
      <c r="D2" s="645"/>
      <c r="E2" s="330" t="s">
        <v>22</v>
      </c>
      <c r="F2" s="330" t="s">
        <v>3</v>
      </c>
      <c r="G2" s="330" t="s">
        <v>21</v>
      </c>
      <c r="H2" s="330" t="s">
        <v>6</v>
      </c>
      <c r="I2" s="330" t="s">
        <v>7</v>
      </c>
      <c r="J2" s="333" t="s">
        <v>6</v>
      </c>
      <c r="K2" s="651" t="s">
        <v>8</v>
      </c>
    </row>
    <row r="3" spans="1:14" x14ac:dyDescent="0.5">
      <c r="A3" s="331" t="s">
        <v>304</v>
      </c>
      <c r="B3" s="331" t="s">
        <v>305</v>
      </c>
      <c r="C3" s="331" t="s">
        <v>306</v>
      </c>
      <c r="D3" s="331" t="s">
        <v>307</v>
      </c>
      <c r="E3" s="331"/>
      <c r="F3" s="331" t="s">
        <v>283</v>
      </c>
      <c r="G3" s="331" t="s">
        <v>283</v>
      </c>
      <c r="H3" s="331" t="s">
        <v>308</v>
      </c>
      <c r="I3" s="331" t="s">
        <v>124</v>
      </c>
      <c r="J3" s="334" t="s">
        <v>7</v>
      </c>
      <c r="K3" s="652"/>
    </row>
    <row r="4" spans="1:14" x14ac:dyDescent="0.5">
      <c r="A4" s="335" t="s">
        <v>319</v>
      </c>
      <c r="B4" s="13"/>
      <c r="C4" s="336"/>
      <c r="D4" s="336"/>
      <c r="E4" s="337"/>
      <c r="F4" s="338"/>
      <c r="G4" s="338"/>
      <c r="H4" s="338"/>
      <c r="I4" s="338"/>
      <c r="J4" s="432"/>
      <c r="K4" s="474" t="s">
        <v>318</v>
      </c>
    </row>
    <row r="5" spans="1:14" x14ac:dyDescent="0.5">
      <c r="A5" s="335" t="s">
        <v>320</v>
      </c>
      <c r="B5" s="8"/>
      <c r="C5" s="339"/>
      <c r="D5" s="339"/>
      <c r="E5" s="340"/>
      <c r="F5" s="338"/>
      <c r="G5" s="338"/>
      <c r="H5" s="338"/>
      <c r="I5" s="338"/>
      <c r="J5" s="432"/>
      <c r="K5" s="298"/>
    </row>
    <row r="6" spans="1:14" x14ac:dyDescent="0.5">
      <c r="A6" s="298" t="s">
        <v>315</v>
      </c>
      <c r="B6" s="184">
        <v>2</v>
      </c>
      <c r="C6" s="339"/>
      <c r="D6" s="339"/>
      <c r="E6" s="340"/>
      <c r="F6" s="397"/>
      <c r="G6" s="338"/>
      <c r="H6" s="341">
        <v>2</v>
      </c>
      <c r="I6" s="338"/>
      <c r="J6" s="432">
        <f>I6</f>
        <v>0</v>
      </c>
      <c r="K6" s="298" t="s">
        <v>11</v>
      </c>
      <c r="N6" s="129" t="s">
        <v>440</v>
      </c>
    </row>
    <row r="7" spans="1:14" x14ac:dyDescent="0.5">
      <c r="A7" s="298" t="s">
        <v>316</v>
      </c>
      <c r="B7" s="184">
        <v>1</v>
      </c>
      <c r="C7" s="339"/>
      <c r="D7" s="339"/>
      <c r="E7" s="340"/>
      <c r="F7" s="397"/>
      <c r="G7" s="338"/>
      <c r="H7" s="341">
        <v>2</v>
      </c>
      <c r="I7" s="338"/>
      <c r="J7" s="432">
        <f>I7</f>
        <v>0</v>
      </c>
      <c r="K7" s="298" t="s">
        <v>11</v>
      </c>
      <c r="N7" s="129" t="s">
        <v>441</v>
      </c>
    </row>
    <row r="8" spans="1:14" x14ac:dyDescent="0.5">
      <c r="A8" s="298"/>
      <c r="B8" s="8"/>
      <c r="C8" s="339"/>
      <c r="D8" s="339"/>
      <c r="E8" s="340"/>
      <c r="F8" s="338"/>
      <c r="G8" s="338"/>
      <c r="H8" s="338"/>
      <c r="I8" s="338"/>
      <c r="J8" s="432"/>
      <c r="K8" s="298"/>
      <c r="N8" s="129" t="s">
        <v>442</v>
      </c>
    </row>
    <row r="9" spans="1:14" x14ac:dyDescent="0.5">
      <c r="A9" s="335" t="s">
        <v>321</v>
      </c>
      <c r="B9" s="8"/>
      <c r="C9" s="339"/>
      <c r="D9" s="339"/>
      <c r="E9" s="340"/>
      <c r="F9" s="338"/>
      <c r="G9" s="338"/>
      <c r="H9" s="338"/>
      <c r="I9" s="338"/>
      <c r="J9" s="432"/>
      <c r="K9" s="298"/>
    </row>
    <row r="10" spans="1:14" ht="43.5" x14ac:dyDescent="0.5">
      <c r="A10" s="298" t="s">
        <v>322</v>
      </c>
      <c r="B10" s="8"/>
      <c r="C10" s="339"/>
      <c r="D10" s="339"/>
      <c r="E10" s="340"/>
      <c r="F10" s="338"/>
      <c r="G10" s="338"/>
      <c r="H10" s="338"/>
      <c r="I10" s="397"/>
      <c r="J10" s="432">
        <f>I10/15</f>
        <v>0</v>
      </c>
      <c r="K10" s="496" t="s">
        <v>752</v>
      </c>
    </row>
    <row r="11" spans="1:14" x14ac:dyDescent="0.5">
      <c r="A11" s="245" t="s">
        <v>323</v>
      </c>
      <c r="B11" s="8"/>
      <c r="C11" s="339"/>
      <c r="D11" s="339"/>
      <c r="E11" s="340"/>
      <c r="F11" s="188"/>
      <c r="G11" s="339"/>
      <c r="H11" s="402">
        <v>2</v>
      </c>
      <c r="I11" s="188"/>
      <c r="J11" s="432">
        <f>I11/15</f>
        <v>0</v>
      </c>
      <c r="K11" s="245" t="s">
        <v>326</v>
      </c>
    </row>
    <row r="12" spans="1:14" x14ac:dyDescent="0.5">
      <c r="A12" s="245" t="s">
        <v>324</v>
      </c>
      <c r="B12" s="8"/>
      <c r="C12" s="339"/>
      <c r="D12" s="342"/>
      <c r="E12" s="339"/>
      <c r="F12" s="339"/>
      <c r="G12" s="339"/>
      <c r="H12" s="339"/>
      <c r="I12" s="188"/>
      <c r="J12" s="432">
        <f>I12/15</f>
        <v>0</v>
      </c>
      <c r="K12" s="245" t="s">
        <v>327</v>
      </c>
    </row>
    <row r="13" spans="1:14" x14ac:dyDescent="0.5">
      <c r="A13" s="245" t="s">
        <v>325</v>
      </c>
      <c r="B13" s="8"/>
      <c r="C13" s="339"/>
      <c r="D13" s="342"/>
      <c r="E13" s="339"/>
      <c r="F13" s="339"/>
      <c r="G13" s="339"/>
      <c r="H13" s="339"/>
      <c r="I13" s="188"/>
      <c r="J13" s="432">
        <f t="shared" ref="J13:J22" si="0">I13/15</f>
        <v>0</v>
      </c>
      <c r="K13" s="245"/>
    </row>
    <row r="14" spans="1:14" ht="43.5" x14ac:dyDescent="0.5">
      <c r="A14" s="245" t="s">
        <v>329</v>
      </c>
      <c r="B14" s="8"/>
      <c r="C14" s="339"/>
      <c r="D14" s="342"/>
      <c r="E14" s="340"/>
      <c r="F14" s="339"/>
      <c r="G14" s="339"/>
      <c r="H14" s="339"/>
      <c r="I14" s="188"/>
      <c r="J14" s="432">
        <f t="shared" si="0"/>
        <v>0</v>
      </c>
      <c r="K14" s="496" t="s">
        <v>752</v>
      </c>
    </row>
    <row r="15" spans="1:14" x14ac:dyDescent="0.5">
      <c r="A15" s="245" t="s">
        <v>330</v>
      </c>
      <c r="B15" s="8"/>
      <c r="C15" s="339"/>
      <c r="D15" s="342"/>
      <c r="E15" s="340"/>
      <c r="F15" s="339"/>
      <c r="G15" s="339"/>
      <c r="H15" s="339"/>
      <c r="I15" s="188"/>
      <c r="J15" s="432">
        <f t="shared" si="0"/>
        <v>0</v>
      </c>
      <c r="K15" s="496"/>
    </row>
    <row r="16" spans="1:14" x14ac:dyDescent="0.5">
      <c r="A16" s="245"/>
      <c r="B16" s="8"/>
      <c r="C16" s="339"/>
      <c r="D16" s="342"/>
      <c r="E16" s="340"/>
      <c r="F16" s="339"/>
      <c r="G16" s="339"/>
      <c r="H16" s="339"/>
      <c r="I16" s="188"/>
      <c r="J16" s="432">
        <f t="shared" si="0"/>
        <v>0</v>
      </c>
      <c r="K16" s="496"/>
    </row>
    <row r="17" spans="1:11" x14ac:dyDescent="0.5">
      <c r="A17" s="335" t="s">
        <v>328</v>
      </c>
      <c r="B17" s="8"/>
      <c r="C17" s="339"/>
      <c r="D17" s="342"/>
      <c r="E17" s="339"/>
      <c r="F17" s="339"/>
      <c r="G17" s="339"/>
      <c r="H17" s="339"/>
      <c r="I17" s="339"/>
      <c r="J17" s="432"/>
      <c r="K17" s="245"/>
    </row>
    <row r="18" spans="1:11" x14ac:dyDescent="0.5">
      <c r="A18" s="245" t="s">
        <v>331</v>
      </c>
      <c r="B18" s="8"/>
      <c r="C18" s="339"/>
      <c r="D18" s="342"/>
      <c r="E18" s="339"/>
      <c r="F18" s="339"/>
      <c r="G18" s="339"/>
      <c r="H18" s="339"/>
      <c r="I18" s="188"/>
      <c r="J18" s="432">
        <f t="shared" si="0"/>
        <v>0</v>
      </c>
      <c r="K18" s="245" t="s">
        <v>332</v>
      </c>
    </row>
    <row r="19" spans="1:11" x14ac:dyDescent="0.5">
      <c r="A19" s="12"/>
      <c r="B19" s="8"/>
      <c r="C19" s="339"/>
      <c r="D19" s="342"/>
      <c r="E19" s="339"/>
      <c r="F19" s="339"/>
      <c r="G19" s="339"/>
      <c r="H19" s="339"/>
      <c r="I19" s="188"/>
      <c r="J19" s="432">
        <f t="shared" si="0"/>
        <v>0</v>
      </c>
      <c r="K19" s="245" t="s">
        <v>333</v>
      </c>
    </row>
    <row r="20" spans="1:11" x14ac:dyDescent="0.5">
      <c r="A20" s="12"/>
      <c r="B20" s="8"/>
      <c r="C20" s="339"/>
      <c r="D20" s="342"/>
      <c r="E20" s="339"/>
      <c r="F20" s="339"/>
      <c r="G20" s="339"/>
      <c r="H20" s="339"/>
      <c r="I20" s="188"/>
      <c r="J20" s="432">
        <f t="shared" si="0"/>
        <v>0</v>
      </c>
      <c r="K20" s="245" t="s">
        <v>334</v>
      </c>
    </row>
    <row r="21" spans="1:11" x14ac:dyDescent="0.5">
      <c r="A21" s="245" t="s">
        <v>335</v>
      </c>
      <c r="B21" s="8"/>
      <c r="C21" s="339"/>
      <c r="D21" s="342"/>
      <c r="E21" s="339"/>
      <c r="F21" s="339"/>
      <c r="G21" s="339"/>
      <c r="H21" s="339"/>
      <c r="I21" s="188"/>
      <c r="J21" s="432">
        <f>I21</f>
        <v>0</v>
      </c>
      <c r="K21" s="245" t="s">
        <v>336</v>
      </c>
    </row>
    <row r="22" spans="1:11" s="195" customFormat="1" x14ac:dyDescent="0.5">
      <c r="A22" s="12"/>
      <c r="B22" s="8"/>
      <c r="C22" s="339"/>
      <c r="D22" s="342"/>
      <c r="E22" s="339"/>
      <c r="F22" s="339"/>
      <c r="G22" s="339"/>
      <c r="H22" s="339"/>
      <c r="I22" s="188"/>
      <c r="J22" s="432">
        <f t="shared" si="0"/>
        <v>0</v>
      </c>
      <c r="K22" s="497"/>
    </row>
    <row r="23" spans="1:11" ht="43.5" x14ac:dyDescent="0.5">
      <c r="A23" s="245" t="s">
        <v>337</v>
      </c>
      <c r="B23" s="8"/>
      <c r="C23" s="339"/>
      <c r="D23" s="342"/>
      <c r="E23" s="339"/>
      <c r="F23" s="339"/>
      <c r="G23" s="339"/>
      <c r="H23" s="339"/>
      <c r="I23" s="188"/>
      <c r="J23" s="432">
        <f>I23/15</f>
        <v>0</v>
      </c>
      <c r="K23" s="498" t="s">
        <v>338</v>
      </c>
    </row>
    <row r="24" spans="1:11" s="195" customFormat="1" x14ac:dyDescent="0.5">
      <c r="A24" s="12"/>
      <c r="B24" s="8"/>
      <c r="C24" s="339"/>
      <c r="D24" s="342"/>
      <c r="E24" s="339"/>
      <c r="F24" s="339"/>
      <c r="G24" s="339"/>
      <c r="H24" s="339"/>
      <c r="I24" s="188"/>
      <c r="J24" s="432">
        <f t="shared" ref="J24:J30" si="1">I24/15</f>
        <v>0</v>
      </c>
      <c r="K24" s="498"/>
    </row>
    <row r="25" spans="1:11" x14ac:dyDescent="0.5">
      <c r="A25" s="245" t="s">
        <v>339</v>
      </c>
      <c r="B25" s="8"/>
      <c r="C25" s="339"/>
      <c r="D25" s="342"/>
      <c r="E25" s="339"/>
      <c r="F25" s="339"/>
      <c r="G25" s="339"/>
      <c r="H25" s="339"/>
      <c r="I25" s="188"/>
      <c r="J25" s="432">
        <f t="shared" si="1"/>
        <v>0</v>
      </c>
      <c r="K25" s="498" t="s">
        <v>340</v>
      </c>
    </row>
    <row r="26" spans="1:11" x14ac:dyDescent="0.5">
      <c r="A26" s="12"/>
      <c r="B26" s="8"/>
      <c r="C26" s="339"/>
      <c r="D26" s="342"/>
      <c r="E26" s="339"/>
      <c r="F26" s="339"/>
      <c r="G26" s="339"/>
      <c r="H26" s="339"/>
      <c r="I26" s="188"/>
      <c r="J26" s="432">
        <f t="shared" si="1"/>
        <v>0</v>
      </c>
      <c r="K26" s="497"/>
    </row>
    <row r="27" spans="1:11" x14ac:dyDescent="0.5">
      <c r="A27" s="12"/>
      <c r="B27" s="8"/>
      <c r="C27" s="339"/>
      <c r="D27" s="342"/>
      <c r="E27" s="339"/>
      <c r="F27" s="339"/>
      <c r="G27" s="339"/>
      <c r="H27" s="339"/>
      <c r="I27" s="188"/>
      <c r="J27" s="432">
        <f t="shared" si="1"/>
        <v>0</v>
      </c>
      <c r="K27" s="497"/>
    </row>
    <row r="28" spans="1:11" x14ac:dyDescent="0.5">
      <c r="A28" s="12"/>
      <c r="B28" s="8"/>
      <c r="C28" s="339"/>
      <c r="D28" s="342"/>
      <c r="E28" s="339"/>
      <c r="F28" s="339"/>
      <c r="G28" s="339"/>
      <c r="H28" s="339"/>
      <c r="I28" s="188"/>
      <c r="J28" s="432">
        <f t="shared" si="1"/>
        <v>0</v>
      </c>
      <c r="K28" s="497"/>
    </row>
    <row r="29" spans="1:11" x14ac:dyDescent="0.5">
      <c r="A29" s="12"/>
      <c r="B29" s="8"/>
      <c r="C29" s="339"/>
      <c r="D29" s="342"/>
      <c r="E29" s="339"/>
      <c r="F29" s="339"/>
      <c r="G29" s="339"/>
      <c r="H29" s="339"/>
      <c r="I29" s="188"/>
      <c r="J29" s="432">
        <f t="shared" si="1"/>
        <v>0</v>
      </c>
      <c r="K29" s="497"/>
    </row>
    <row r="30" spans="1:11" x14ac:dyDescent="0.5">
      <c r="A30" s="354"/>
      <c r="B30" s="14"/>
      <c r="C30" s="343"/>
      <c r="D30" s="344"/>
      <c r="E30" s="343"/>
      <c r="F30" s="343"/>
      <c r="G30" s="343"/>
      <c r="H30" s="343"/>
      <c r="I30" s="193"/>
      <c r="J30" s="393">
        <f t="shared" si="1"/>
        <v>0</v>
      </c>
      <c r="K30" s="277"/>
    </row>
    <row r="31" spans="1:11" x14ac:dyDescent="0.5">
      <c r="A31" s="345" t="s">
        <v>341</v>
      </c>
      <c r="B31" s="13"/>
      <c r="C31" s="346"/>
      <c r="D31" s="336"/>
      <c r="E31" s="336"/>
      <c r="F31" s="336"/>
      <c r="G31" s="336"/>
      <c r="H31" s="336"/>
      <c r="I31" s="336"/>
      <c r="J31" s="432"/>
      <c r="K31" s="229"/>
    </row>
    <row r="32" spans="1:11" x14ac:dyDescent="0.5">
      <c r="A32" s="335" t="s">
        <v>342</v>
      </c>
      <c r="B32" s="8"/>
      <c r="C32" s="342"/>
      <c r="D32" s="339"/>
      <c r="E32" s="339"/>
      <c r="F32" s="339"/>
      <c r="G32" s="339"/>
      <c r="H32" s="339"/>
      <c r="I32" s="339"/>
      <c r="J32" s="432"/>
      <c r="K32" s="245"/>
    </row>
    <row r="33" spans="1:11" x14ac:dyDescent="0.5">
      <c r="A33" s="335" t="s">
        <v>343</v>
      </c>
      <c r="B33" s="8"/>
      <c r="C33" s="342"/>
      <c r="D33" s="339"/>
      <c r="E33" s="339"/>
      <c r="F33" s="339"/>
      <c r="G33" s="339"/>
      <c r="H33" s="339"/>
      <c r="I33" s="339"/>
      <c r="J33" s="432"/>
      <c r="K33" s="245"/>
    </row>
    <row r="34" spans="1:11" x14ac:dyDescent="0.5">
      <c r="A34" s="245" t="s">
        <v>344</v>
      </c>
      <c r="B34" s="8"/>
      <c r="C34" s="342"/>
      <c r="D34" s="339"/>
      <c r="E34" s="339"/>
      <c r="F34" s="339"/>
      <c r="G34" s="339"/>
      <c r="H34" s="339"/>
      <c r="I34" s="339"/>
      <c r="J34" s="432"/>
      <c r="K34" s="245"/>
    </row>
    <row r="35" spans="1:11" x14ac:dyDescent="0.5">
      <c r="A35" s="245" t="s">
        <v>345</v>
      </c>
      <c r="B35" s="8"/>
      <c r="C35" s="342"/>
      <c r="D35" s="339"/>
      <c r="E35" s="339"/>
      <c r="F35" s="339"/>
      <c r="G35" s="339"/>
      <c r="H35" s="339"/>
      <c r="I35" s="339"/>
      <c r="J35" s="432">
        <f>I35</f>
        <v>0</v>
      </c>
      <c r="K35" s="245" t="s">
        <v>361</v>
      </c>
    </row>
    <row r="36" spans="1:11" x14ac:dyDescent="0.5">
      <c r="A36" s="245" t="s">
        <v>346</v>
      </c>
      <c r="B36" s="8"/>
      <c r="C36" s="339"/>
      <c r="D36" s="342"/>
      <c r="E36" s="340"/>
      <c r="F36" s="339"/>
      <c r="G36" s="339"/>
      <c r="H36" s="339"/>
      <c r="I36" s="339"/>
      <c r="J36" s="432">
        <f t="shared" ref="J36:J39" si="2">I36</f>
        <v>0</v>
      </c>
      <c r="K36" s="245" t="s">
        <v>360</v>
      </c>
    </row>
    <row r="37" spans="1:11" x14ac:dyDescent="0.5">
      <c r="A37" s="245" t="s">
        <v>347</v>
      </c>
      <c r="B37" s="8"/>
      <c r="C37" s="339"/>
      <c r="D37" s="342"/>
      <c r="E37" s="340"/>
      <c r="F37" s="339"/>
      <c r="G37" s="339"/>
      <c r="H37" s="339"/>
      <c r="I37" s="339"/>
      <c r="J37" s="432">
        <f t="shared" si="2"/>
        <v>0</v>
      </c>
      <c r="K37" s="245" t="s">
        <v>359</v>
      </c>
    </row>
    <row r="38" spans="1:11" x14ac:dyDescent="0.5">
      <c r="A38" s="245" t="s">
        <v>609</v>
      </c>
      <c r="B38" s="8"/>
      <c r="C38" s="339"/>
      <c r="D38" s="342"/>
      <c r="E38" s="340"/>
      <c r="F38" s="339"/>
      <c r="G38" s="339"/>
      <c r="H38" s="339"/>
      <c r="I38" s="339"/>
      <c r="J38" s="432">
        <f t="shared" si="2"/>
        <v>0</v>
      </c>
      <c r="K38" s="245" t="s">
        <v>358</v>
      </c>
    </row>
    <row r="39" spans="1:11" x14ac:dyDescent="0.5">
      <c r="A39" s="245" t="s">
        <v>610</v>
      </c>
      <c r="B39" s="8"/>
      <c r="C39" s="339"/>
      <c r="D39" s="342"/>
      <c r="E39" s="340"/>
      <c r="F39" s="339"/>
      <c r="G39" s="339"/>
      <c r="H39" s="339"/>
      <c r="I39" s="339"/>
      <c r="J39" s="432">
        <f t="shared" si="2"/>
        <v>0</v>
      </c>
      <c r="K39" s="245"/>
    </row>
    <row r="40" spans="1:11" x14ac:dyDescent="0.5">
      <c r="A40" s="245" t="s">
        <v>683</v>
      </c>
      <c r="B40" s="8"/>
      <c r="C40" s="339"/>
      <c r="D40" s="342"/>
      <c r="E40" s="340"/>
      <c r="F40" s="339"/>
      <c r="G40" s="339"/>
      <c r="H40" s="339"/>
      <c r="I40" s="188"/>
      <c r="J40" s="432">
        <f>I40/15</f>
        <v>0</v>
      </c>
      <c r="K40" s="245" t="s">
        <v>753</v>
      </c>
    </row>
    <row r="41" spans="1:11" x14ac:dyDescent="0.5">
      <c r="A41" s="12"/>
      <c r="B41" s="8"/>
      <c r="C41" s="339"/>
      <c r="D41" s="342"/>
      <c r="E41" s="340"/>
      <c r="F41" s="339"/>
      <c r="G41" s="339"/>
      <c r="H41" s="339"/>
      <c r="I41" s="188"/>
      <c r="J41" s="432">
        <f t="shared" ref="J41:J54" si="3">I41/15</f>
        <v>0</v>
      </c>
      <c r="K41" s="245" t="s">
        <v>357</v>
      </c>
    </row>
    <row r="42" spans="1:11" x14ac:dyDescent="0.5">
      <c r="A42" s="12"/>
      <c r="B42" s="8"/>
      <c r="C42" s="339"/>
      <c r="D42" s="342"/>
      <c r="E42" s="340"/>
      <c r="F42" s="339"/>
      <c r="G42" s="339"/>
      <c r="H42" s="339"/>
      <c r="I42" s="188"/>
      <c r="J42" s="432">
        <f t="shared" si="3"/>
        <v>0</v>
      </c>
      <c r="K42" s="245"/>
    </row>
    <row r="43" spans="1:11" x14ac:dyDescent="0.5">
      <c r="A43" s="12"/>
      <c r="B43" s="8"/>
      <c r="C43" s="339"/>
      <c r="D43" s="342"/>
      <c r="E43" s="340"/>
      <c r="F43" s="339"/>
      <c r="G43" s="339"/>
      <c r="H43" s="339"/>
      <c r="I43" s="188"/>
      <c r="J43" s="432">
        <f t="shared" si="3"/>
        <v>0</v>
      </c>
      <c r="K43" s="245"/>
    </row>
    <row r="44" spans="1:11" x14ac:dyDescent="0.5">
      <c r="A44" s="12"/>
      <c r="B44" s="8"/>
      <c r="C44" s="339"/>
      <c r="D44" s="342"/>
      <c r="E44" s="340"/>
      <c r="F44" s="339"/>
      <c r="G44" s="339"/>
      <c r="H44" s="339"/>
      <c r="I44" s="188"/>
      <c r="J44" s="432">
        <f t="shared" si="3"/>
        <v>0</v>
      </c>
      <c r="K44" s="245"/>
    </row>
    <row r="45" spans="1:11" x14ac:dyDescent="0.5">
      <c r="A45" s="12"/>
      <c r="B45" s="8"/>
      <c r="C45" s="339"/>
      <c r="D45" s="342"/>
      <c r="E45" s="340"/>
      <c r="F45" s="339"/>
      <c r="G45" s="339"/>
      <c r="H45" s="339"/>
      <c r="I45" s="188"/>
      <c r="J45" s="432">
        <f t="shared" si="3"/>
        <v>0</v>
      </c>
      <c r="K45" s="245"/>
    </row>
    <row r="46" spans="1:11" x14ac:dyDescent="0.5">
      <c r="A46" s="245" t="s">
        <v>348</v>
      </c>
      <c r="B46" s="8"/>
      <c r="C46" s="339"/>
      <c r="D46" s="342"/>
      <c r="E46" s="340"/>
      <c r="F46" s="339"/>
      <c r="G46" s="339"/>
      <c r="H46" s="339"/>
      <c r="I46" s="188"/>
      <c r="J46" s="432">
        <f t="shared" si="3"/>
        <v>0</v>
      </c>
      <c r="K46" s="245" t="s">
        <v>355</v>
      </c>
    </row>
    <row r="47" spans="1:11" x14ac:dyDescent="0.5">
      <c r="A47" s="12"/>
      <c r="B47" s="8"/>
      <c r="C47" s="339"/>
      <c r="D47" s="342"/>
      <c r="E47" s="340"/>
      <c r="F47" s="339"/>
      <c r="G47" s="339"/>
      <c r="H47" s="339"/>
      <c r="I47" s="188"/>
      <c r="J47" s="432">
        <f t="shared" si="3"/>
        <v>0</v>
      </c>
      <c r="K47" s="245" t="s">
        <v>353</v>
      </c>
    </row>
    <row r="48" spans="1:11" x14ac:dyDescent="0.5">
      <c r="A48" s="12"/>
      <c r="B48" s="8"/>
      <c r="C48" s="339"/>
      <c r="D48" s="342"/>
      <c r="E48" s="340"/>
      <c r="F48" s="339"/>
      <c r="G48" s="339"/>
      <c r="H48" s="339"/>
      <c r="I48" s="188"/>
      <c r="J48" s="432">
        <f t="shared" si="3"/>
        <v>0</v>
      </c>
      <c r="K48" s="245"/>
    </row>
    <row r="49" spans="1:11" x14ac:dyDescent="0.5">
      <c r="A49" s="12"/>
      <c r="B49" s="8"/>
      <c r="C49" s="339"/>
      <c r="D49" s="342"/>
      <c r="E49" s="340"/>
      <c r="F49" s="339"/>
      <c r="G49" s="339"/>
      <c r="H49" s="339"/>
      <c r="I49" s="188"/>
      <c r="J49" s="432">
        <f t="shared" si="3"/>
        <v>0</v>
      </c>
      <c r="K49" s="245"/>
    </row>
    <row r="50" spans="1:11" x14ac:dyDescent="0.5">
      <c r="A50" s="245" t="s">
        <v>349</v>
      </c>
      <c r="B50" s="8"/>
      <c r="C50" s="339"/>
      <c r="D50" s="342"/>
      <c r="E50" s="340"/>
      <c r="F50" s="339"/>
      <c r="G50" s="339"/>
      <c r="H50" s="339"/>
      <c r="I50" s="188"/>
      <c r="J50" s="432">
        <f t="shared" si="3"/>
        <v>0</v>
      </c>
      <c r="K50" s="245" t="s">
        <v>356</v>
      </c>
    </row>
    <row r="51" spans="1:11" x14ac:dyDescent="0.5">
      <c r="A51" s="245" t="s">
        <v>350</v>
      </c>
      <c r="B51" s="8"/>
      <c r="C51" s="339"/>
      <c r="D51" s="342"/>
      <c r="E51" s="340"/>
      <c r="F51" s="339"/>
      <c r="G51" s="339"/>
      <c r="H51" s="339"/>
      <c r="I51" s="188"/>
      <c r="J51" s="432">
        <f t="shared" si="3"/>
        <v>0</v>
      </c>
      <c r="K51" s="245" t="s">
        <v>353</v>
      </c>
    </row>
    <row r="52" spans="1:11" x14ac:dyDescent="0.5">
      <c r="A52" s="245" t="s">
        <v>351</v>
      </c>
      <c r="B52" s="8"/>
      <c r="C52" s="339"/>
      <c r="D52" s="342"/>
      <c r="E52" s="340"/>
      <c r="F52" s="339"/>
      <c r="G52" s="339"/>
      <c r="H52" s="339"/>
      <c r="I52" s="188"/>
      <c r="J52" s="432">
        <f t="shared" si="3"/>
        <v>0</v>
      </c>
      <c r="K52" s="499" t="s">
        <v>354</v>
      </c>
    </row>
    <row r="53" spans="1:11" s="446" customFormat="1" x14ac:dyDescent="0.5">
      <c r="A53" s="245"/>
      <c r="B53" s="8"/>
      <c r="C53" s="339"/>
      <c r="D53" s="342"/>
      <c r="E53" s="340"/>
      <c r="F53" s="339"/>
      <c r="G53" s="339"/>
      <c r="H53" s="339"/>
      <c r="I53" s="188"/>
      <c r="J53" s="432">
        <f t="shared" si="3"/>
        <v>0</v>
      </c>
      <c r="K53" s="503"/>
    </row>
    <row r="54" spans="1:11" s="446" customFormat="1" x14ac:dyDescent="0.5">
      <c r="A54" s="245"/>
      <c r="B54" s="8"/>
      <c r="C54" s="339"/>
      <c r="D54" s="342"/>
      <c r="E54" s="340"/>
      <c r="F54" s="339"/>
      <c r="G54" s="339"/>
      <c r="H54" s="339"/>
      <c r="I54" s="188"/>
      <c r="J54" s="432">
        <f t="shared" si="3"/>
        <v>0</v>
      </c>
      <c r="K54" s="503"/>
    </row>
    <row r="55" spans="1:11" x14ac:dyDescent="0.5">
      <c r="A55" s="245" t="s">
        <v>352</v>
      </c>
      <c r="B55" s="8"/>
      <c r="C55" s="339"/>
      <c r="D55" s="342"/>
      <c r="E55" s="340"/>
      <c r="F55" s="339"/>
      <c r="G55" s="339"/>
      <c r="H55" s="339"/>
      <c r="I55" s="339"/>
      <c r="J55" s="432">
        <f>I55</f>
        <v>0</v>
      </c>
      <c r="K55" s="500" t="s">
        <v>317</v>
      </c>
    </row>
    <row r="56" spans="1:11" x14ac:dyDescent="0.5">
      <c r="A56" s="6"/>
      <c r="B56" s="8"/>
      <c r="C56" s="339"/>
      <c r="D56" s="342"/>
      <c r="E56" s="340"/>
      <c r="F56" s="338"/>
      <c r="G56" s="338"/>
      <c r="H56" s="338"/>
      <c r="I56" s="338"/>
      <c r="J56" s="432">
        <f t="shared" ref="J56:J59" si="4">I56</f>
        <v>0</v>
      </c>
      <c r="K56" s="501"/>
    </row>
    <row r="57" spans="1:11" x14ac:dyDescent="0.5">
      <c r="A57" s="6"/>
      <c r="B57" s="8"/>
      <c r="C57" s="339"/>
      <c r="D57" s="342"/>
      <c r="E57" s="340"/>
      <c r="F57" s="338"/>
      <c r="G57" s="338"/>
      <c r="H57" s="338"/>
      <c r="I57" s="338"/>
      <c r="J57" s="432">
        <f t="shared" si="4"/>
        <v>0</v>
      </c>
      <c r="K57" s="501"/>
    </row>
    <row r="58" spans="1:11" s="446" customFormat="1" x14ac:dyDescent="0.5">
      <c r="A58" s="6"/>
      <c r="B58" s="8"/>
      <c r="C58" s="339"/>
      <c r="D58" s="342"/>
      <c r="E58" s="340"/>
      <c r="F58" s="338"/>
      <c r="G58" s="338"/>
      <c r="H58" s="338"/>
      <c r="I58" s="338"/>
      <c r="J58" s="432">
        <f t="shared" si="4"/>
        <v>0</v>
      </c>
      <c r="K58" s="500"/>
    </row>
    <row r="59" spans="1:11" x14ac:dyDescent="0.5">
      <c r="A59" s="6"/>
      <c r="B59" s="8"/>
      <c r="C59" s="339"/>
      <c r="D59" s="342"/>
      <c r="E59" s="340"/>
      <c r="F59" s="338"/>
      <c r="G59" s="338"/>
      <c r="H59" s="338"/>
      <c r="I59" s="338"/>
      <c r="J59" s="432">
        <f t="shared" si="4"/>
        <v>0</v>
      </c>
      <c r="K59" s="502"/>
    </row>
    <row r="60" spans="1:11" x14ac:dyDescent="0.5">
      <c r="A60" s="347" t="s">
        <v>1</v>
      </c>
      <c r="B60" s="230"/>
      <c r="C60" s="230"/>
      <c r="D60" s="348"/>
      <c r="E60" s="349"/>
      <c r="F60" s="230"/>
      <c r="G60" s="230"/>
      <c r="H60" s="230"/>
      <c r="I60" s="230"/>
      <c r="J60" s="350">
        <f>SUM(J4:J59)</f>
        <v>0</v>
      </c>
      <c r="K60" s="229"/>
    </row>
    <row r="61" spans="1:11" x14ac:dyDescent="0.5">
      <c r="A61" s="328"/>
      <c r="B61" s="328"/>
      <c r="C61" s="328"/>
      <c r="D61" s="351"/>
      <c r="E61" s="352"/>
      <c r="F61" s="328"/>
      <c r="G61" s="328"/>
      <c r="H61" s="328"/>
      <c r="I61" s="328"/>
      <c r="J61" s="353"/>
      <c r="K61" s="328"/>
    </row>
    <row r="62" spans="1:11" x14ac:dyDescent="0.5">
      <c r="A62" s="221" t="s">
        <v>309</v>
      </c>
      <c r="B62" s="122"/>
      <c r="C62" s="122"/>
      <c r="D62" s="48"/>
      <c r="E62" s="48"/>
      <c r="F62" s="122"/>
      <c r="G62" s="122"/>
      <c r="H62" s="122"/>
      <c r="I62" s="122"/>
      <c r="J62" s="122"/>
      <c r="K62" s="122"/>
    </row>
    <row r="63" spans="1:11" x14ac:dyDescent="0.5">
      <c r="A63" s="21"/>
      <c r="B63" s="122"/>
      <c r="C63" s="122"/>
      <c r="D63" s="48"/>
      <c r="E63" s="48"/>
      <c r="F63" s="122"/>
      <c r="G63" s="122"/>
      <c r="H63" s="122"/>
      <c r="I63" s="122"/>
      <c r="J63" s="122"/>
      <c r="K63" s="122"/>
    </row>
    <row r="64" spans="1:11" x14ac:dyDescent="0.5">
      <c r="B64" s="118"/>
      <c r="C64" s="122"/>
      <c r="D64" s="48"/>
      <c r="E64" s="48"/>
      <c r="F64" s="122"/>
      <c r="G64" s="122"/>
      <c r="H64" s="122"/>
      <c r="I64" s="122"/>
      <c r="J64" s="122"/>
    </row>
  </sheetData>
  <sheetProtection algorithmName="SHA-512" hashValue="S+oPL0PvHB+wyAJpT333fft8l0nQkGvqqqNz6kY2qRLHzs8xwFTVbxh0c5lOXX68zJqIuHB0oLyST3G0U/jjpQ==" saltValue="UaNf9lml5w5WQ94QDFEQeg==" spinCount="100000" sheet="1" objects="1" scenarios="1"/>
  <mergeCells count="2">
    <mergeCell ref="C2:D2"/>
    <mergeCell ref="K2:K3"/>
  </mergeCells>
  <dataValidations count="1">
    <dataValidation type="list" allowBlank="1" showInputMessage="1" showErrorMessage="1" sqref="G4:G59">
      <formula1>ระดับ1.4</formula1>
    </dataValidation>
  </dataValidations>
  <pageMargins left="0.70866141732283472" right="0.15748031496062992" top="0.39370078740157483" bottom="0.39370078740157483" header="0.31496062992125984" footer="0.31496062992125984"/>
  <pageSetup paperSize="9" scale="72" orientation="landscape" r:id="rId1"/>
  <headerFooter>
    <oddHeader>&amp;Rวท.บร.05</oddHeader>
  </headerFooter>
  <rowBreaks count="1" manualBreakCount="1">
    <brk id="3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47"/>
  <sheetViews>
    <sheetView topLeftCell="A70" zoomScaleSheetLayoutView="85" workbookViewId="0">
      <selection activeCell="K11" sqref="K11"/>
    </sheetView>
  </sheetViews>
  <sheetFormatPr defaultColWidth="9" defaultRowHeight="14.25" x14ac:dyDescent="0.2"/>
  <cols>
    <col min="1" max="1" width="19.25" style="138" customWidth="1"/>
    <col min="2" max="2" width="7.625" style="138" customWidth="1"/>
    <col min="3" max="3" width="7.75" style="138" customWidth="1"/>
    <col min="4" max="4" width="7" style="138" customWidth="1"/>
    <col min="5" max="5" width="25.125" style="138" customWidth="1"/>
    <col min="6" max="6" width="11" style="138" customWidth="1"/>
    <col min="7" max="7" width="9.125" style="138" customWidth="1"/>
    <col min="8" max="8" width="7" style="138" customWidth="1"/>
    <col min="9" max="9" width="9" style="138"/>
    <col min="10" max="10" width="8.75" style="138" customWidth="1"/>
    <col min="11" max="11" width="37.125" style="138" customWidth="1"/>
    <col min="12" max="18" width="0" style="138" hidden="1" customWidth="1"/>
    <col min="19" max="16384" width="9" style="138"/>
  </cols>
  <sheetData>
    <row r="1" spans="1:16" ht="21.75" x14ac:dyDescent="0.5">
      <c r="A1" s="223" t="s">
        <v>362</v>
      </c>
      <c r="B1" s="224"/>
      <c r="C1" s="224"/>
      <c r="D1" s="210"/>
      <c r="E1" s="210"/>
      <c r="F1" s="210"/>
      <c r="G1" s="210"/>
      <c r="H1" s="210"/>
      <c r="I1" s="210"/>
      <c r="J1" s="210"/>
      <c r="K1" s="210"/>
    </row>
    <row r="2" spans="1:16" ht="21.75" x14ac:dyDescent="0.5">
      <c r="A2" s="212" t="s">
        <v>0</v>
      </c>
      <c r="B2" s="212" t="s">
        <v>21</v>
      </c>
      <c r="C2" s="212" t="s">
        <v>287</v>
      </c>
      <c r="D2" s="212" t="s">
        <v>288</v>
      </c>
      <c r="E2" s="212" t="s">
        <v>370</v>
      </c>
      <c r="F2" s="664" t="s">
        <v>371</v>
      </c>
      <c r="G2" s="212" t="s">
        <v>368</v>
      </c>
      <c r="H2" s="212" t="s">
        <v>3</v>
      </c>
      <c r="I2" s="212" t="s">
        <v>7</v>
      </c>
      <c r="J2" s="212" t="s">
        <v>6</v>
      </c>
      <c r="K2" s="662" t="s">
        <v>289</v>
      </c>
      <c r="O2" s="55" t="s">
        <v>378</v>
      </c>
      <c r="P2" s="56" t="s">
        <v>379</v>
      </c>
    </row>
    <row r="3" spans="1:16" ht="21.75" x14ac:dyDescent="0.5">
      <c r="A3" s="214"/>
      <c r="B3" s="214" t="s">
        <v>290</v>
      </c>
      <c r="C3" s="214" t="s">
        <v>290</v>
      </c>
      <c r="D3" s="214" t="s">
        <v>291</v>
      </c>
      <c r="E3" s="225"/>
      <c r="F3" s="665"/>
      <c r="G3" s="225" t="s">
        <v>369</v>
      </c>
      <c r="H3" s="225" t="s">
        <v>283</v>
      </c>
      <c r="I3" s="214" t="s">
        <v>124</v>
      </c>
      <c r="J3" s="215" t="s">
        <v>7</v>
      </c>
      <c r="K3" s="663"/>
      <c r="O3" s="180">
        <v>1</v>
      </c>
      <c r="P3" s="138">
        <v>1</v>
      </c>
    </row>
    <row r="4" spans="1:16" ht="21.75" x14ac:dyDescent="0.5">
      <c r="A4" s="226" t="s">
        <v>363</v>
      </c>
      <c r="B4" s="3" t="s">
        <v>292</v>
      </c>
      <c r="C4" s="3" t="s">
        <v>293</v>
      </c>
      <c r="D4" s="3" t="s">
        <v>294</v>
      </c>
      <c r="E4" s="6"/>
      <c r="F4" s="4"/>
      <c r="G4" s="4"/>
      <c r="H4" s="4"/>
      <c r="I4" s="4"/>
      <c r="J4" s="433">
        <f>I4</f>
        <v>0</v>
      </c>
      <c r="K4" s="216" t="s">
        <v>364</v>
      </c>
      <c r="O4" s="180">
        <v>2</v>
      </c>
      <c r="P4" s="138">
        <v>2</v>
      </c>
    </row>
    <row r="5" spans="1:16" ht="21.75" x14ac:dyDescent="0.5">
      <c r="A5" s="226" t="s">
        <v>295</v>
      </c>
      <c r="B5" s="3"/>
      <c r="C5" s="3"/>
      <c r="D5" s="3" t="s">
        <v>296</v>
      </c>
      <c r="E5" s="12"/>
      <c r="F5" s="8"/>
      <c r="G5" s="8"/>
      <c r="H5" s="8"/>
      <c r="I5" s="8"/>
      <c r="J5" s="433">
        <f t="shared" ref="J5:J9" si="0">I5</f>
        <v>0</v>
      </c>
      <c r="K5" s="217" t="s">
        <v>365</v>
      </c>
      <c r="P5" s="138">
        <v>3</v>
      </c>
    </row>
    <row r="6" spans="1:16" ht="21.75" x14ac:dyDescent="0.5">
      <c r="A6" s="38"/>
      <c r="B6" s="3" t="s">
        <v>297</v>
      </c>
      <c r="C6" s="3" t="s">
        <v>298</v>
      </c>
      <c r="D6" s="3" t="s">
        <v>294</v>
      </c>
      <c r="E6" s="12"/>
      <c r="F6" s="8"/>
      <c r="G6" s="8"/>
      <c r="H6" s="8"/>
      <c r="I6" s="8"/>
      <c r="J6" s="433">
        <f t="shared" si="0"/>
        <v>0</v>
      </c>
      <c r="K6" s="217" t="s">
        <v>366</v>
      </c>
      <c r="O6" s="181" t="s">
        <v>374</v>
      </c>
      <c r="P6" s="138">
        <v>4</v>
      </c>
    </row>
    <row r="7" spans="1:16" ht="21.75" x14ac:dyDescent="0.5">
      <c r="A7" s="184"/>
      <c r="B7" s="3"/>
      <c r="C7" s="3"/>
      <c r="D7" s="3" t="s">
        <v>296</v>
      </c>
      <c r="E7" s="12"/>
      <c r="F7" s="8"/>
      <c r="G7" s="8"/>
      <c r="H7" s="8"/>
      <c r="I7" s="8"/>
      <c r="J7" s="433">
        <f t="shared" si="0"/>
        <v>0</v>
      </c>
      <c r="K7" s="217" t="s">
        <v>367</v>
      </c>
      <c r="O7" s="181" t="s">
        <v>373</v>
      </c>
    </row>
    <row r="8" spans="1:16" ht="21.75" x14ac:dyDescent="0.5">
      <c r="A8" s="38"/>
      <c r="B8" s="3"/>
      <c r="C8" s="3"/>
      <c r="D8" s="3"/>
      <c r="E8" s="12"/>
      <c r="F8" s="8"/>
      <c r="G8" s="8"/>
      <c r="H8" s="8"/>
      <c r="I8" s="8"/>
      <c r="J8" s="433">
        <f t="shared" si="0"/>
        <v>0</v>
      </c>
      <c r="K8" s="184"/>
      <c r="O8" s="181" t="s">
        <v>372</v>
      </c>
    </row>
    <row r="9" spans="1:16" ht="21.75" x14ac:dyDescent="0.5">
      <c r="A9" s="38"/>
      <c r="B9" s="3"/>
      <c r="C9" s="3"/>
      <c r="D9" s="3"/>
      <c r="E9" s="12"/>
      <c r="F9" s="8"/>
      <c r="G9" s="8"/>
      <c r="H9" s="8"/>
      <c r="I9" s="8"/>
      <c r="J9" s="433">
        <f t="shared" si="0"/>
        <v>0</v>
      </c>
      <c r="K9" s="184"/>
    </row>
    <row r="10" spans="1:16" ht="43.5" x14ac:dyDescent="0.5">
      <c r="A10" s="226" t="s">
        <v>380</v>
      </c>
      <c r="B10" s="3"/>
      <c r="C10" s="3"/>
      <c r="D10" s="3"/>
      <c r="E10" s="12"/>
      <c r="F10" s="8"/>
      <c r="G10" s="8"/>
      <c r="H10" s="8"/>
      <c r="I10" s="339"/>
      <c r="J10" s="433"/>
      <c r="K10" s="300" t="s">
        <v>383</v>
      </c>
      <c r="O10" s="181" t="s">
        <v>375</v>
      </c>
    </row>
    <row r="11" spans="1:16" ht="43.5" x14ac:dyDescent="0.5">
      <c r="A11" s="226" t="s">
        <v>299</v>
      </c>
      <c r="B11" s="3" t="s">
        <v>292</v>
      </c>
      <c r="C11" s="3"/>
      <c r="D11" s="3" t="s">
        <v>296</v>
      </c>
      <c r="E11" s="504"/>
      <c r="F11" s="49"/>
      <c r="G11" s="49"/>
      <c r="H11" s="49"/>
      <c r="I11" s="188"/>
      <c r="J11" s="433">
        <f>I11/15</f>
        <v>0</v>
      </c>
      <c r="K11" s="300" t="s">
        <v>387</v>
      </c>
      <c r="O11" s="181" t="s">
        <v>376</v>
      </c>
    </row>
    <row r="12" spans="1:16" ht="43.5" x14ac:dyDescent="0.5">
      <c r="A12" s="226" t="s">
        <v>381</v>
      </c>
      <c r="B12" s="3" t="s">
        <v>297</v>
      </c>
      <c r="C12" s="3"/>
      <c r="D12" s="3" t="s">
        <v>296</v>
      </c>
      <c r="E12" s="12"/>
      <c r="F12" s="8"/>
      <c r="G12" s="8"/>
      <c r="H12" s="8"/>
      <c r="I12" s="188"/>
      <c r="J12" s="433">
        <f t="shared" ref="J12:J22" si="1">I12/15</f>
        <v>0</v>
      </c>
      <c r="K12" s="300" t="s">
        <v>388</v>
      </c>
      <c r="O12" s="181" t="s">
        <v>377</v>
      </c>
    </row>
    <row r="13" spans="1:16" ht="21.75" x14ac:dyDescent="0.5">
      <c r="A13" s="226" t="s">
        <v>382</v>
      </c>
      <c r="B13" s="3"/>
      <c r="C13" s="3"/>
      <c r="D13" s="3"/>
      <c r="E13" s="12"/>
      <c r="F13" s="8"/>
      <c r="G13" s="8"/>
      <c r="H13" s="8"/>
      <c r="I13" s="188"/>
      <c r="J13" s="433">
        <f t="shared" si="1"/>
        <v>0</v>
      </c>
      <c r="K13" s="217"/>
    </row>
    <row r="14" spans="1:16" ht="21.75" x14ac:dyDescent="0.5">
      <c r="A14" s="38"/>
      <c r="B14" s="3"/>
      <c r="C14" s="3"/>
      <c r="D14" s="3"/>
      <c r="E14" s="12"/>
      <c r="F14" s="8"/>
      <c r="G14" s="8"/>
      <c r="H14" s="8"/>
      <c r="I14" s="188"/>
      <c r="J14" s="433">
        <f t="shared" si="1"/>
        <v>0</v>
      </c>
      <c r="K14" s="184"/>
    </row>
    <row r="15" spans="1:16" ht="21.75" x14ac:dyDescent="0.5">
      <c r="A15" s="38"/>
      <c r="B15" s="3"/>
      <c r="C15" s="3"/>
      <c r="D15" s="3"/>
      <c r="E15" s="12"/>
      <c r="F15" s="8"/>
      <c r="G15" s="8"/>
      <c r="H15" s="8"/>
      <c r="I15" s="188"/>
      <c r="J15" s="433">
        <f t="shared" si="1"/>
        <v>0</v>
      </c>
      <c r="K15" s="184"/>
    </row>
    <row r="16" spans="1:16" ht="43.5" x14ac:dyDescent="0.5">
      <c r="A16" s="226" t="s">
        <v>384</v>
      </c>
      <c r="B16" s="3" t="s">
        <v>292</v>
      </c>
      <c r="C16" s="3"/>
      <c r="D16" s="3"/>
      <c r="E16" s="12"/>
      <c r="F16" s="8"/>
      <c r="G16" s="8"/>
      <c r="H16" s="8"/>
      <c r="I16" s="188"/>
      <c r="J16" s="433">
        <f t="shared" si="1"/>
        <v>0</v>
      </c>
      <c r="K16" s="300" t="s">
        <v>389</v>
      </c>
    </row>
    <row r="17" spans="1:11" ht="43.5" x14ac:dyDescent="0.5">
      <c r="A17" s="226" t="s">
        <v>295</v>
      </c>
      <c r="B17" s="3" t="s">
        <v>297</v>
      </c>
      <c r="C17" s="3"/>
      <c r="D17" s="3"/>
      <c r="E17" s="3"/>
      <c r="F17" s="3"/>
      <c r="G17" s="3"/>
      <c r="H17" s="3"/>
      <c r="I17" s="188"/>
      <c r="J17" s="433">
        <f t="shared" si="1"/>
        <v>0</v>
      </c>
      <c r="K17" s="300" t="s">
        <v>390</v>
      </c>
    </row>
    <row r="18" spans="1:11" ht="21.75" x14ac:dyDescent="0.5">
      <c r="A18" s="38" t="s">
        <v>385</v>
      </c>
      <c r="B18" s="3"/>
      <c r="C18" s="3"/>
      <c r="D18" s="3"/>
      <c r="E18" s="3"/>
      <c r="F18" s="15"/>
      <c r="G18" s="15"/>
      <c r="H18" s="15"/>
      <c r="I18" s="188"/>
      <c r="J18" s="433">
        <f t="shared" si="1"/>
        <v>0</v>
      </c>
      <c r="K18" s="184"/>
    </row>
    <row r="19" spans="1:11" ht="21.75" x14ac:dyDescent="0.5">
      <c r="A19" s="38" t="s">
        <v>386</v>
      </c>
      <c r="B19" s="3"/>
      <c r="C19" s="3"/>
      <c r="D19" s="3"/>
      <c r="E19" s="12"/>
      <c r="F19" s="8"/>
      <c r="G19" s="8"/>
      <c r="H19" s="8"/>
      <c r="I19" s="188"/>
      <c r="J19" s="433">
        <f t="shared" si="1"/>
        <v>0</v>
      </c>
      <c r="K19" s="184"/>
    </row>
    <row r="20" spans="1:11" ht="21.75" x14ac:dyDescent="0.5">
      <c r="A20" s="38"/>
      <c r="B20" s="3"/>
      <c r="C20" s="3"/>
      <c r="D20" s="3"/>
      <c r="E20" s="12"/>
      <c r="F20" s="8"/>
      <c r="G20" s="8"/>
      <c r="H20" s="8"/>
      <c r="I20" s="188"/>
      <c r="J20" s="433">
        <f t="shared" si="1"/>
        <v>0</v>
      </c>
      <c r="K20" s="184"/>
    </row>
    <row r="21" spans="1:11" ht="21.75" x14ac:dyDescent="0.5">
      <c r="A21" s="38"/>
      <c r="B21" s="3"/>
      <c r="C21" s="3"/>
      <c r="D21" s="3"/>
      <c r="E21" s="12"/>
      <c r="F21" s="8"/>
      <c r="G21" s="8"/>
      <c r="H21" s="8"/>
      <c r="I21" s="188"/>
      <c r="J21" s="433">
        <f t="shared" si="1"/>
        <v>0</v>
      </c>
      <c r="K21" s="184"/>
    </row>
    <row r="22" spans="1:11" ht="21.75" x14ac:dyDescent="0.5">
      <c r="A22" s="38"/>
      <c r="B22" s="3"/>
      <c r="C22" s="3"/>
      <c r="D22" s="3"/>
      <c r="E22" s="12"/>
      <c r="F22" s="8"/>
      <c r="G22" s="8"/>
      <c r="H22" s="8"/>
      <c r="I22" s="188"/>
      <c r="J22" s="433">
        <f t="shared" si="1"/>
        <v>0</v>
      </c>
      <c r="K22" s="184"/>
    </row>
    <row r="23" spans="1:11" ht="21.75" x14ac:dyDescent="0.5">
      <c r="A23" s="226" t="s">
        <v>391</v>
      </c>
      <c r="B23" s="3" t="s">
        <v>292</v>
      </c>
      <c r="C23" s="3" t="s">
        <v>392</v>
      </c>
      <c r="D23" s="3" t="s">
        <v>294</v>
      </c>
      <c r="E23" s="12"/>
      <c r="F23" s="8"/>
      <c r="G23" s="8"/>
      <c r="H23" s="8"/>
      <c r="I23" s="8"/>
      <c r="J23" s="433">
        <f>I23</f>
        <v>0</v>
      </c>
      <c r="K23" s="217" t="s">
        <v>393</v>
      </c>
    </row>
    <row r="24" spans="1:11" ht="21.75" x14ac:dyDescent="0.5">
      <c r="A24" s="226" t="s">
        <v>300</v>
      </c>
      <c r="B24" s="3"/>
      <c r="C24" s="3"/>
      <c r="D24" s="3"/>
      <c r="E24" s="12"/>
      <c r="F24" s="8"/>
      <c r="G24" s="8"/>
      <c r="H24" s="8"/>
      <c r="I24" s="8"/>
      <c r="J24" s="433">
        <f t="shared" ref="J24:J25" si="2">I24</f>
        <v>0</v>
      </c>
      <c r="K24" s="184"/>
    </row>
    <row r="25" spans="1:11" ht="21.75" x14ac:dyDescent="0.5">
      <c r="A25" s="38"/>
      <c r="B25" s="3"/>
      <c r="C25" s="3"/>
      <c r="D25" s="3"/>
      <c r="E25" s="12"/>
      <c r="F25" s="8"/>
      <c r="G25" s="8"/>
      <c r="H25" s="8"/>
      <c r="I25" s="8"/>
      <c r="J25" s="433">
        <f t="shared" si="2"/>
        <v>0</v>
      </c>
      <c r="K25" s="184"/>
    </row>
    <row r="26" spans="1:11" ht="21.75" x14ac:dyDescent="0.5">
      <c r="A26" s="38"/>
      <c r="B26" s="3"/>
      <c r="C26" s="3"/>
      <c r="D26" s="3"/>
      <c r="E26" s="12"/>
      <c r="F26" s="8"/>
      <c r="G26" s="8"/>
      <c r="H26" s="8"/>
      <c r="I26" s="8"/>
      <c r="J26" s="433">
        <f>I26</f>
        <v>0</v>
      </c>
      <c r="K26" s="184"/>
    </row>
    <row r="27" spans="1:11" ht="43.5" x14ac:dyDescent="0.5">
      <c r="A27" s="226" t="s">
        <v>394</v>
      </c>
      <c r="B27" s="3"/>
      <c r="C27" s="3"/>
      <c r="D27" s="3"/>
      <c r="E27" s="12"/>
      <c r="F27" s="8"/>
      <c r="G27" s="8"/>
      <c r="H27" s="8"/>
      <c r="I27" s="188"/>
      <c r="J27" s="433">
        <f>I27/15</f>
        <v>0</v>
      </c>
      <c r="K27" s="300" t="s">
        <v>395</v>
      </c>
    </row>
    <row r="28" spans="1:11" ht="21.75" x14ac:dyDescent="0.5">
      <c r="A28" s="226" t="s">
        <v>300</v>
      </c>
      <c r="B28" s="3"/>
      <c r="C28" s="3"/>
      <c r="D28" s="3"/>
      <c r="E28" s="12"/>
      <c r="F28" s="8"/>
      <c r="G28" s="8"/>
      <c r="H28" s="8"/>
      <c r="I28" s="188"/>
      <c r="J28" s="433">
        <f t="shared" ref="J28:J41" si="3">I28/15</f>
        <v>0</v>
      </c>
      <c r="K28" s="184"/>
    </row>
    <row r="29" spans="1:11" ht="21.75" x14ac:dyDescent="0.5">
      <c r="A29" s="38"/>
      <c r="B29" s="3"/>
      <c r="C29" s="3"/>
      <c r="D29" s="3"/>
      <c r="E29" s="12"/>
      <c r="F29" s="8"/>
      <c r="G29" s="8"/>
      <c r="H29" s="8"/>
      <c r="I29" s="188"/>
      <c r="J29" s="433">
        <f t="shared" si="3"/>
        <v>0</v>
      </c>
      <c r="K29" s="184"/>
    </row>
    <row r="30" spans="1:11" ht="21.75" x14ac:dyDescent="0.5">
      <c r="A30" s="38"/>
      <c r="B30" s="3"/>
      <c r="C30" s="3"/>
      <c r="D30" s="3"/>
      <c r="E30" s="12"/>
      <c r="F30" s="8"/>
      <c r="G30" s="8"/>
      <c r="H30" s="8"/>
      <c r="I30" s="188"/>
      <c r="J30" s="433">
        <f t="shared" si="3"/>
        <v>0</v>
      </c>
      <c r="K30" s="184"/>
    </row>
    <row r="31" spans="1:11" ht="21.75" x14ac:dyDescent="0.5">
      <c r="A31" s="38"/>
      <c r="B31" s="3"/>
      <c r="C31" s="3"/>
      <c r="D31" s="3"/>
      <c r="E31" s="12"/>
      <c r="F31" s="8"/>
      <c r="G31" s="8"/>
      <c r="H31" s="8"/>
      <c r="I31" s="188"/>
      <c r="J31" s="433">
        <f t="shared" si="3"/>
        <v>0</v>
      </c>
      <c r="K31" s="184"/>
    </row>
    <row r="32" spans="1:11" ht="21.75" x14ac:dyDescent="0.5">
      <c r="A32" s="226" t="s">
        <v>396</v>
      </c>
      <c r="B32" s="3"/>
      <c r="C32" s="3"/>
      <c r="D32" s="3"/>
      <c r="E32" s="12"/>
      <c r="F32" s="8"/>
      <c r="G32" s="8"/>
      <c r="H32" s="8"/>
      <c r="I32" s="188"/>
      <c r="J32" s="433">
        <f t="shared" si="3"/>
        <v>0</v>
      </c>
      <c r="K32" s="217" t="s">
        <v>326</v>
      </c>
    </row>
    <row r="33" spans="1:11" ht="21.75" x14ac:dyDescent="0.5">
      <c r="A33" s="226" t="s">
        <v>301</v>
      </c>
      <c r="B33" s="3"/>
      <c r="C33" s="3"/>
      <c r="D33" s="3"/>
      <c r="E33" s="12"/>
      <c r="F33" s="8"/>
      <c r="G33" s="8"/>
      <c r="H33" s="8"/>
      <c r="I33" s="188"/>
      <c r="J33" s="433">
        <f t="shared" si="3"/>
        <v>0</v>
      </c>
      <c r="K33" s="38"/>
    </row>
    <row r="34" spans="1:11" ht="21.75" x14ac:dyDescent="0.5">
      <c r="A34" s="38"/>
      <c r="B34" s="3"/>
      <c r="C34" s="3"/>
      <c r="D34" s="3"/>
      <c r="E34" s="12"/>
      <c r="F34" s="8"/>
      <c r="G34" s="8"/>
      <c r="H34" s="8"/>
      <c r="I34" s="188"/>
      <c r="J34" s="433">
        <f t="shared" si="3"/>
        <v>0</v>
      </c>
      <c r="K34" s="38"/>
    </row>
    <row r="35" spans="1:11" ht="21.75" x14ac:dyDescent="0.5">
      <c r="A35" s="38"/>
      <c r="B35" s="3"/>
      <c r="C35" s="3"/>
      <c r="D35" s="3"/>
      <c r="E35" s="12"/>
      <c r="F35" s="8"/>
      <c r="G35" s="8"/>
      <c r="H35" s="8"/>
      <c r="I35" s="188"/>
      <c r="J35" s="433">
        <f t="shared" si="3"/>
        <v>0</v>
      </c>
      <c r="K35" s="38"/>
    </row>
    <row r="36" spans="1:11" ht="21.75" x14ac:dyDescent="0.5">
      <c r="A36" s="38"/>
      <c r="B36" s="3"/>
      <c r="C36" s="3"/>
      <c r="D36" s="3"/>
      <c r="E36" s="12"/>
      <c r="F36" s="8"/>
      <c r="G36" s="8"/>
      <c r="H36" s="8"/>
      <c r="I36" s="188"/>
      <c r="J36" s="433">
        <f t="shared" si="3"/>
        <v>0</v>
      </c>
      <c r="K36" s="38"/>
    </row>
    <row r="37" spans="1:11" ht="21.75" x14ac:dyDescent="0.5">
      <c r="A37" s="226" t="s">
        <v>397</v>
      </c>
      <c r="B37" s="3"/>
      <c r="C37" s="3"/>
      <c r="D37" s="3"/>
      <c r="E37" s="12"/>
      <c r="F37" s="8"/>
      <c r="G37" s="8"/>
      <c r="H37" s="8"/>
      <c r="I37" s="188"/>
      <c r="J37" s="433">
        <f t="shared" si="3"/>
        <v>0</v>
      </c>
      <c r="K37" s="217" t="s">
        <v>398</v>
      </c>
    </row>
    <row r="38" spans="1:11" ht="21.75" x14ac:dyDescent="0.5">
      <c r="A38" s="226" t="s">
        <v>302</v>
      </c>
      <c r="B38" s="3"/>
      <c r="C38" s="3"/>
      <c r="D38" s="3"/>
      <c r="E38" s="12"/>
      <c r="F38" s="8"/>
      <c r="G38" s="8"/>
      <c r="H38" s="8"/>
      <c r="I38" s="188"/>
      <c r="J38" s="433">
        <f t="shared" si="3"/>
        <v>0</v>
      </c>
      <c r="K38" s="184"/>
    </row>
    <row r="39" spans="1:11" ht="21.75" x14ac:dyDescent="0.5">
      <c r="A39" s="38"/>
      <c r="B39" s="3"/>
      <c r="C39" s="3"/>
      <c r="D39" s="3"/>
      <c r="E39" s="3"/>
      <c r="F39" s="15"/>
      <c r="G39" s="15"/>
      <c r="H39" s="15"/>
      <c r="I39" s="399"/>
      <c r="J39" s="433">
        <f t="shared" si="3"/>
        <v>0</v>
      </c>
      <c r="K39" s="38"/>
    </row>
    <row r="40" spans="1:11" ht="21.75" x14ac:dyDescent="0.5">
      <c r="A40" s="38"/>
      <c r="B40" s="26"/>
      <c r="C40" s="26"/>
      <c r="D40" s="26"/>
      <c r="E40" s="3"/>
      <c r="F40" s="15"/>
      <c r="G40" s="15"/>
      <c r="H40" s="15"/>
      <c r="I40" s="399"/>
      <c r="J40" s="433">
        <f t="shared" si="3"/>
        <v>0</v>
      </c>
      <c r="K40" s="469"/>
    </row>
    <row r="41" spans="1:11" ht="21.75" x14ac:dyDescent="0.5">
      <c r="A41" s="38"/>
      <c r="B41" s="26"/>
      <c r="C41" s="26"/>
      <c r="D41" s="26"/>
      <c r="E41" s="3"/>
      <c r="F41" s="15"/>
      <c r="G41" s="15"/>
      <c r="H41" s="15"/>
      <c r="I41" s="399"/>
      <c r="J41" s="433">
        <f t="shared" si="3"/>
        <v>0</v>
      </c>
      <c r="K41" s="29"/>
    </row>
    <row r="42" spans="1:11" ht="21.75" x14ac:dyDescent="0.5">
      <c r="A42" s="227" t="s">
        <v>1</v>
      </c>
      <c r="B42" s="229"/>
      <c r="C42" s="229"/>
      <c r="D42" s="230"/>
      <c r="E42" s="230"/>
      <c r="F42" s="230"/>
      <c r="G42" s="230"/>
      <c r="H42" s="230"/>
      <c r="I42" s="230"/>
      <c r="J42" s="123">
        <f>SUM(J4:J41)</f>
        <v>0</v>
      </c>
      <c r="K42" s="230"/>
    </row>
    <row r="43" spans="1:11" ht="21.75" x14ac:dyDescent="0.5">
      <c r="A43" s="228"/>
      <c r="B43" s="231"/>
      <c r="C43" s="231"/>
      <c r="D43" s="228"/>
      <c r="E43" s="228"/>
      <c r="F43" s="228"/>
      <c r="G43" s="228"/>
      <c r="H43" s="228"/>
      <c r="I43" s="228"/>
      <c r="J43" s="124"/>
      <c r="K43" s="228"/>
    </row>
    <row r="44" spans="1:11" ht="21.75" x14ac:dyDescent="0.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21.75" x14ac:dyDescent="0.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21.75" x14ac:dyDescent="0.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21.75" x14ac:dyDescent="0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</sheetData>
  <sheetProtection algorithmName="SHA-512" hashValue="asSSmx/CiGlbkXm3YqDPC/cIliGgM5/PfwfZQLR6R/lLkNRAVAoIeQR1REBa/JPPRSuwThKdRVCO1nQEvl+bRQ==" saltValue="PeQTvvxZsEEAnV4pQPIZ/Q==" spinCount="100000" sheet="1" objects="1" scenarios="1"/>
  <mergeCells count="2">
    <mergeCell ref="K2:K3"/>
    <mergeCell ref="F2:F3"/>
  </mergeCells>
  <dataValidations count="4">
    <dataValidation type="list" allowBlank="1" showInputMessage="1" showErrorMessage="1" sqref="F4:F5">
      <formula1>หลักสูตร</formula1>
    </dataValidation>
    <dataValidation type="list" allowBlank="1" showInputMessage="1" showErrorMessage="1" sqref="G4:G5">
      <formula1>ครั้งที่</formula1>
    </dataValidation>
    <dataValidation type="list" allowBlank="1" showInputMessage="1" showErrorMessage="1" sqref="F6:F8">
      <formula1>หลักสูตรเอก</formula1>
    </dataValidation>
    <dataValidation type="list" allowBlank="1" showInputMessage="1" showErrorMessage="1" sqref="G6:G9">
      <formula1>ครั้งที่เอก</formula1>
    </dataValidation>
  </dataValidations>
  <pageMargins left="0.70866141732283472" right="0.70866141732283472" top="0.47244094488188981" bottom="0.51181102362204722" header="0.31496062992125984" footer="0.31496062992125984"/>
  <pageSetup paperSize="9" scale="81" orientation="landscape" r:id="rId1"/>
  <headerFooter>
    <oddHeader>&amp;Rวท.บร.05</oddHeader>
  </headerFooter>
  <rowBreaks count="1" manualBreakCount="1">
    <brk id="2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4"/>
  <sheetViews>
    <sheetView zoomScale="110" zoomScaleNormal="110" zoomScaleSheetLayoutView="100" workbookViewId="0">
      <selection activeCell="E10" sqref="E10"/>
    </sheetView>
  </sheetViews>
  <sheetFormatPr defaultColWidth="9" defaultRowHeight="14.25" x14ac:dyDescent="0.2"/>
  <cols>
    <col min="1" max="1" width="27.375" style="138" customWidth="1"/>
    <col min="2" max="2" width="14.75" style="138" customWidth="1"/>
    <col min="3" max="3" width="10" style="138" customWidth="1"/>
    <col min="4" max="4" width="7" style="138" customWidth="1"/>
    <col min="5" max="5" width="14.375" style="138" customWidth="1"/>
    <col min="6" max="6" width="31.125" style="138" customWidth="1"/>
    <col min="7" max="7" width="12.75" style="138" customWidth="1"/>
    <col min="8" max="8" width="20.375" style="138" customWidth="1"/>
    <col min="9" max="16384" width="9" style="138"/>
  </cols>
  <sheetData>
    <row r="1" spans="1:8" ht="21.75" x14ac:dyDescent="0.5">
      <c r="A1" s="209" t="s">
        <v>286</v>
      </c>
      <c r="B1" s="239"/>
      <c r="C1" s="239"/>
      <c r="D1" s="239"/>
      <c r="E1" s="239"/>
      <c r="F1" s="210"/>
      <c r="G1" s="210"/>
      <c r="H1" s="210"/>
    </row>
    <row r="2" spans="1:8" ht="23.25" customHeight="1" x14ac:dyDescent="0.5">
      <c r="A2" s="664" t="s">
        <v>0</v>
      </c>
      <c r="B2" s="212" t="s">
        <v>280</v>
      </c>
      <c r="C2" s="212" t="s">
        <v>371</v>
      </c>
      <c r="D2" s="212" t="s">
        <v>281</v>
      </c>
      <c r="E2" s="213" t="s">
        <v>3</v>
      </c>
      <c r="F2" s="664" t="s">
        <v>282</v>
      </c>
      <c r="G2" s="240" t="s">
        <v>7</v>
      </c>
      <c r="H2" s="664" t="s">
        <v>8</v>
      </c>
    </row>
    <row r="3" spans="1:8" ht="21.75" x14ac:dyDescent="0.5">
      <c r="A3" s="665"/>
      <c r="B3" s="214" t="s">
        <v>283</v>
      </c>
      <c r="C3" s="214"/>
      <c r="D3" s="214" t="s">
        <v>283</v>
      </c>
      <c r="E3" s="241" t="s">
        <v>283</v>
      </c>
      <c r="F3" s="665"/>
      <c r="G3" s="242" t="s">
        <v>106</v>
      </c>
      <c r="H3" s="665"/>
    </row>
    <row r="4" spans="1:8" ht="43.5" x14ac:dyDescent="0.5">
      <c r="A4" s="226" t="s">
        <v>399</v>
      </c>
      <c r="B4" s="4"/>
      <c r="C4" s="4"/>
      <c r="D4" s="4"/>
      <c r="E4" s="4"/>
      <c r="F4" s="4"/>
      <c r="G4" s="4"/>
      <c r="H4" s="57" t="s">
        <v>400</v>
      </c>
    </row>
    <row r="5" spans="1:8" ht="21.75" x14ac:dyDescent="0.5">
      <c r="A5" s="226" t="s">
        <v>284</v>
      </c>
      <c r="B5" s="12"/>
      <c r="C5" s="12"/>
      <c r="D5" s="12"/>
      <c r="E5" s="12"/>
      <c r="F5" s="8"/>
      <c r="G5" s="8"/>
      <c r="H5" s="8"/>
    </row>
    <row r="6" spans="1:8" ht="21.75" x14ac:dyDescent="0.5">
      <c r="A6" s="38"/>
      <c r="B6" s="12"/>
      <c r="C6" s="12"/>
      <c r="D6" s="12"/>
      <c r="E6" s="12"/>
      <c r="F6" s="8"/>
      <c r="G6" s="8"/>
      <c r="H6" s="8"/>
    </row>
    <row r="7" spans="1:8" ht="21.75" x14ac:dyDescent="0.5">
      <c r="A7" s="38"/>
      <c r="B7" s="12"/>
      <c r="C7" s="12"/>
      <c r="D7" s="12"/>
      <c r="E7" s="12"/>
      <c r="F7" s="8"/>
      <c r="G7" s="8"/>
      <c r="H7" s="8"/>
    </row>
    <row r="8" spans="1:8" ht="21.75" x14ac:dyDescent="0.5">
      <c r="A8" s="38"/>
      <c r="B8" s="12"/>
      <c r="C8" s="12"/>
      <c r="D8" s="12"/>
      <c r="E8" s="12"/>
      <c r="F8" s="8"/>
      <c r="G8" s="8"/>
      <c r="H8" s="8"/>
    </row>
    <row r="9" spans="1:8" ht="21.75" x14ac:dyDescent="0.5">
      <c r="A9" s="38"/>
      <c r="B9" s="12"/>
      <c r="C9" s="12"/>
      <c r="D9" s="12"/>
      <c r="E9" s="12"/>
      <c r="F9" s="8"/>
      <c r="G9" s="8"/>
      <c r="H9" s="8"/>
    </row>
    <row r="10" spans="1:8" ht="21.75" x14ac:dyDescent="0.5">
      <c r="A10" s="38"/>
      <c r="B10" s="12"/>
      <c r="C10" s="12"/>
      <c r="D10" s="12"/>
      <c r="E10" s="12"/>
      <c r="F10" s="8"/>
      <c r="G10" s="8"/>
      <c r="H10" s="8"/>
    </row>
    <row r="11" spans="1:8" ht="21.75" x14ac:dyDescent="0.5">
      <c r="A11" s="38"/>
      <c r="B11" s="12"/>
      <c r="C11" s="12"/>
      <c r="D11" s="12"/>
      <c r="E11" s="12"/>
      <c r="F11" s="8"/>
      <c r="G11" s="8"/>
      <c r="H11" s="4"/>
    </row>
    <row r="12" spans="1:8" ht="21.75" x14ac:dyDescent="0.5">
      <c r="A12" s="38"/>
      <c r="B12" s="12"/>
      <c r="C12" s="12"/>
      <c r="D12" s="12"/>
      <c r="E12" s="12"/>
      <c r="F12" s="8"/>
      <c r="G12" s="8"/>
      <c r="H12" s="4"/>
    </row>
    <row r="13" spans="1:8" ht="43.5" x14ac:dyDescent="0.5">
      <c r="A13" s="226" t="s">
        <v>401</v>
      </c>
      <c r="B13" s="12"/>
      <c r="C13" s="12"/>
      <c r="D13" s="12"/>
      <c r="E13" s="12"/>
      <c r="F13" s="8"/>
      <c r="G13" s="8"/>
      <c r="H13" s="57" t="s">
        <v>403</v>
      </c>
    </row>
    <row r="14" spans="1:8" ht="21.75" x14ac:dyDescent="0.5">
      <c r="A14" s="226" t="s">
        <v>285</v>
      </c>
      <c r="B14" s="12"/>
      <c r="C14" s="12"/>
      <c r="D14" s="12"/>
      <c r="E14" s="12"/>
      <c r="F14" s="8"/>
      <c r="G14" s="8"/>
      <c r="H14" s="8"/>
    </row>
    <row r="15" spans="1:8" ht="21.75" x14ac:dyDescent="0.5">
      <c r="A15" s="226" t="s">
        <v>402</v>
      </c>
      <c r="B15" s="12"/>
      <c r="C15" s="12"/>
      <c r="D15" s="12"/>
      <c r="E15" s="12"/>
      <c r="F15" s="8"/>
      <c r="G15" s="8"/>
      <c r="H15" s="8"/>
    </row>
    <row r="16" spans="1:8" ht="21.75" x14ac:dyDescent="0.5">
      <c r="A16" s="38"/>
      <c r="B16" s="12"/>
      <c r="C16" s="12"/>
      <c r="D16" s="12"/>
      <c r="E16" s="12"/>
      <c r="F16" s="8"/>
      <c r="G16" s="8"/>
      <c r="H16" s="8"/>
    </row>
    <row r="17" spans="1:8" ht="21.75" x14ac:dyDescent="0.5">
      <c r="A17" s="38"/>
      <c r="B17" s="12"/>
      <c r="C17" s="12"/>
      <c r="D17" s="12"/>
      <c r="E17" s="12"/>
      <c r="F17" s="8"/>
      <c r="G17" s="8"/>
      <c r="H17" s="8"/>
    </row>
    <row r="18" spans="1:8" ht="21.75" x14ac:dyDescent="0.5">
      <c r="A18" s="38"/>
      <c r="B18" s="12"/>
      <c r="C18" s="12"/>
      <c r="D18" s="12"/>
      <c r="E18" s="12"/>
      <c r="F18" s="8"/>
      <c r="G18" s="8"/>
      <c r="H18" s="8"/>
    </row>
    <row r="19" spans="1:8" ht="21.75" x14ac:dyDescent="0.5">
      <c r="A19" s="38"/>
      <c r="B19" s="12"/>
      <c r="C19" s="12"/>
      <c r="D19" s="12"/>
      <c r="E19" s="12"/>
      <c r="F19" s="8"/>
      <c r="G19" s="8"/>
      <c r="H19" s="8"/>
    </row>
    <row r="20" spans="1:8" ht="21.75" x14ac:dyDescent="0.5">
      <c r="A20" s="38"/>
      <c r="B20" s="12"/>
      <c r="C20" s="12"/>
      <c r="D20" s="12"/>
      <c r="E20" s="12"/>
      <c r="F20" s="8"/>
      <c r="G20" s="8"/>
      <c r="H20" s="8"/>
    </row>
    <row r="21" spans="1:8" ht="21.75" x14ac:dyDescent="0.5">
      <c r="A21" s="38"/>
      <c r="B21" s="12"/>
      <c r="C21" s="12"/>
      <c r="D21" s="12"/>
      <c r="E21" s="12"/>
      <c r="F21" s="8"/>
      <c r="G21" s="8"/>
      <c r="H21" s="8"/>
    </row>
    <row r="22" spans="1:8" ht="21.75" x14ac:dyDescent="0.5">
      <c r="A22" s="38"/>
      <c r="B22" s="12"/>
      <c r="C22" s="12"/>
      <c r="D22" s="12"/>
      <c r="E22" s="12"/>
      <c r="F22" s="8"/>
      <c r="G22" s="8"/>
      <c r="H22" s="8"/>
    </row>
    <row r="23" spans="1:8" ht="21.75" x14ac:dyDescent="0.5">
      <c r="A23" s="38"/>
      <c r="B23" s="12"/>
      <c r="C23" s="12"/>
      <c r="D23" s="12"/>
      <c r="E23" s="12"/>
      <c r="F23" s="8"/>
      <c r="G23" s="8"/>
      <c r="H23" s="8"/>
    </row>
    <row r="24" spans="1:8" ht="21.75" x14ac:dyDescent="0.5">
      <c r="A24" s="219" t="s">
        <v>1</v>
      </c>
      <c r="B24" s="229"/>
      <c r="C24" s="229"/>
      <c r="D24" s="229"/>
      <c r="E24" s="229"/>
      <c r="F24" s="230"/>
      <c r="G24" s="123">
        <f>SUM(G4:G23)</f>
        <v>0</v>
      </c>
      <c r="H24" s="230"/>
    </row>
    <row r="25" spans="1:8" ht="21.75" x14ac:dyDescent="0.5">
      <c r="A25" s="231"/>
      <c r="B25" s="231"/>
      <c r="C25" s="231"/>
      <c r="D25" s="231"/>
      <c r="E25" s="231"/>
      <c r="F25" s="228"/>
      <c r="G25" s="124"/>
      <c r="H25" s="228"/>
    </row>
    <row r="26" spans="1:8" s="129" customFormat="1" ht="21.75" x14ac:dyDescent="0.5">
      <c r="A26" s="400" t="s">
        <v>678</v>
      </c>
      <c r="B26" s="195" t="s">
        <v>704</v>
      </c>
    </row>
    <row r="27" spans="1:8" hidden="1" x14ac:dyDescent="0.2"/>
    <row r="28" spans="1:8" hidden="1" x14ac:dyDescent="0.2">
      <c r="A28" s="180" t="s">
        <v>371</v>
      </c>
      <c r="B28" s="182" t="s">
        <v>281</v>
      </c>
    </row>
    <row r="29" spans="1:8" hidden="1" x14ac:dyDescent="0.2">
      <c r="A29" s="180" t="s">
        <v>437</v>
      </c>
      <c r="B29" s="182">
        <v>1</v>
      </c>
    </row>
    <row r="30" spans="1:8" hidden="1" x14ac:dyDescent="0.2">
      <c r="A30" s="180" t="s">
        <v>438</v>
      </c>
      <c r="B30" s="182">
        <v>2</v>
      </c>
    </row>
    <row r="31" spans="1:8" hidden="1" x14ac:dyDescent="0.2">
      <c r="A31" s="180" t="s">
        <v>373</v>
      </c>
      <c r="B31" s="182">
        <v>3</v>
      </c>
    </row>
    <row r="32" spans="1:8" hidden="1" x14ac:dyDescent="0.2">
      <c r="A32" s="180" t="s">
        <v>372</v>
      </c>
      <c r="B32" s="182">
        <v>4</v>
      </c>
    </row>
    <row r="33" spans="1:2" hidden="1" x14ac:dyDescent="0.2">
      <c r="A33" s="180" t="s">
        <v>376</v>
      </c>
      <c r="B33" s="182">
        <v>5</v>
      </c>
    </row>
    <row r="34" spans="1:2" hidden="1" x14ac:dyDescent="0.2">
      <c r="A34" s="180" t="s">
        <v>377</v>
      </c>
      <c r="B34" s="183"/>
    </row>
  </sheetData>
  <sheetProtection algorithmName="SHA-512" hashValue="JlRzv3V3nfBbMHUKx4GBEJu8onFOrYroJ4LuMQhPAydp51PCEAtXVek3aAfizu4CwGh+Y/HNUKg8Kju5QCZPsw==" saltValue="a1H9I4LAzmq3HPCYSUqtQA==" spinCount="100000" sheet="1" objects="1" scenarios="1"/>
  <mergeCells count="3">
    <mergeCell ref="A2:A3"/>
    <mergeCell ref="H2:H3"/>
    <mergeCell ref="F2:F3"/>
  </mergeCells>
  <dataValidations count="2">
    <dataValidation type="list" allowBlank="1" showInputMessage="1" showErrorMessage="1" sqref="C4:C23">
      <formula1>หลักสูตร1.8</formula1>
    </dataValidation>
    <dataValidation type="list" allowBlank="1" showInputMessage="1" showErrorMessage="1" sqref="D4:D23">
      <formula1>$B$29:$B$33</formula1>
    </dataValidation>
  </dataValidations>
  <pageMargins left="0.70866141732283472" right="0.70866141732283472" top="0.49" bottom="0.28000000000000003" header="0.25" footer="0.15"/>
  <pageSetup paperSize="9" scale="88" orientation="landscape" r:id="rId1"/>
  <headerFooter>
    <oddHeader>&amp;Rวท.บร.05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110</vt:i4>
      </vt:variant>
    </vt:vector>
  </HeadingPairs>
  <TitlesOfParts>
    <vt:vector size="126" baseType="lpstr">
      <vt:lpstr>all</vt:lpstr>
      <vt:lpstr>1.1-1.3</vt:lpstr>
      <vt:lpstr>1.1-1.3_1</vt:lpstr>
      <vt:lpstr>1.1-1.3_2</vt:lpstr>
      <vt:lpstr>1.1-1.3_2 (2)</vt:lpstr>
      <vt:lpstr>1.1-1.3_3</vt:lpstr>
      <vt:lpstr>1.4-1.6</vt:lpstr>
      <vt:lpstr>1.7</vt:lpstr>
      <vt:lpstr>1.8</vt:lpstr>
      <vt:lpstr>1.9</vt:lpstr>
      <vt:lpstr>2.1-2.2</vt:lpstr>
      <vt:lpstr>3.1-3.7</vt:lpstr>
      <vt:lpstr>4.1</vt:lpstr>
      <vt:lpstr>5.1</vt:lpstr>
      <vt:lpstr>5.2</vt:lpstr>
      <vt:lpstr>5.3</vt:lpstr>
      <vt:lpstr>'1.1-1.3'!Print_Area</vt:lpstr>
      <vt:lpstr>'1.1-1.3_1'!Print_Area</vt:lpstr>
      <vt:lpstr>'1.1-1.3_2'!Print_Area</vt:lpstr>
      <vt:lpstr>'1.1-1.3_2 (2)'!Print_Area</vt:lpstr>
      <vt:lpstr>'1.1-1.3_3'!Print_Area</vt:lpstr>
      <vt:lpstr>'1.4-1.6'!Print_Area</vt:lpstr>
      <vt:lpstr>'1.7'!Print_Area</vt:lpstr>
      <vt:lpstr>'1.8'!Print_Area</vt:lpstr>
      <vt:lpstr>'1.9'!Print_Area</vt:lpstr>
      <vt:lpstr>'2.1-2.2'!Print_Area</vt:lpstr>
      <vt:lpstr>'3.1-3.7'!Print_Area</vt:lpstr>
      <vt:lpstr>'4.1'!Print_Area</vt:lpstr>
      <vt:lpstr>'5.1'!Print_Area</vt:lpstr>
      <vt:lpstr>'5.2'!Print_Area</vt:lpstr>
      <vt:lpstr>'5.3'!Print_Area</vt:lpstr>
      <vt:lpstr>all!Print_Area</vt:lpstr>
      <vt:lpstr>'1.4-1.6'!Print_Titles</vt:lpstr>
      <vt:lpstr>'1.7'!Print_Titles</vt:lpstr>
      <vt:lpstr>'4.1'!Print_Titles</vt:lpstr>
      <vt:lpstr>'5.1'!Print_Titles</vt:lpstr>
      <vt:lpstr>'5.2'!Print_Titles</vt:lpstr>
      <vt:lpstr>'5.3'!Print_Titles</vt:lpstr>
      <vt:lpstr>'1.1-1.3'!s</vt:lpstr>
      <vt:lpstr>'1.1-1.3_1'!s</vt:lpstr>
      <vt:lpstr>'1.1-1.3_2 (2)'!s</vt:lpstr>
      <vt:lpstr>'1.1-1.3_3'!s</vt:lpstr>
      <vt:lpstr>'1.4-1.6'!s</vt:lpstr>
      <vt:lpstr>'1.8'!s</vt:lpstr>
      <vt:lpstr>'1.9'!s</vt:lpstr>
      <vt:lpstr>'3.1-3.7'!s</vt:lpstr>
      <vt:lpstr>'4.1'!s</vt:lpstr>
      <vt:lpstr>s</vt:lpstr>
      <vt:lpstr>'1.1-1.3_2 (2)'!กข</vt:lpstr>
      <vt:lpstr>'1.1-1.3_3'!กข</vt:lpstr>
      <vt:lpstr>กข</vt:lpstr>
      <vt:lpstr>ครั้งที่</vt:lpstr>
      <vt:lpstr>ครั้งที่เอก</vt:lpstr>
      <vt:lpstr>ชั้นปี1.8</vt:lpstr>
      <vt:lpstr>ทุน2.1</vt:lpstr>
      <vt:lpstr>'1.1-1.3'!นอกเขต1.1</vt:lpstr>
      <vt:lpstr>'1.1-1.3_1'!นอกเขต1.1</vt:lpstr>
      <vt:lpstr>'1.1-1.3_2 (2)'!นอกเขต1.1</vt:lpstr>
      <vt:lpstr>'1.1-1.3_3'!นอกเขต1.1</vt:lpstr>
      <vt:lpstr>นอกเขต1.1</vt:lpstr>
      <vt:lpstr>'1.1-1.3'!ในนอก1.1</vt:lpstr>
      <vt:lpstr>'1.1-1.3_1'!ในนอก1.1</vt:lpstr>
      <vt:lpstr>'1.1-1.3_2 (2)'!ในนอก1.1</vt:lpstr>
      <vt:lpstr>'1.1-1.3_3'!ในนอก1.1</vt:lpstr>
      <vt:lpstr>ในนอก1.1</vt:lpstr>
      <vt:lpstr>'1.1-1.3'!ประเภททุน</vt:lpstr>
      <vt:lpstr>'1.1-1.3_1'!ประเภททุน</vt:lpstr>
      <vt:lpstr>'1.1-1.3_2 (2)'!ประเภททุน</vt:lpstr>
      <vt:lpstr>'1.1-1.3_3'!ประเภททุน</vt:lpstr>
      <vt:lpstr>'1.4-1.6'!ประเภททุน</vt:lpstr>
      <vt:lpstr>'1.8'!ประเภททุน</vt:lpstr>
      <vt:lpstr>'1.9'!ประเภททุน</vt:lpstr>
      <vt:lpstr>'3.1-3.7'!ประเภททุน</vt:lpstr>
      <vt:lpstr>'4.1'!ประเภททุน</vt:lpstr>
      <vt:lpstr>'5.2'!ประเภททุน</vt:lpstr>
      <vt:lpstr>'5.3'!ประเภททุน</vt:lpstr>
      <vt:lpstr>ประเภททุน</vt:lpstr>
      <vt:lpstr>'1.1-1.3'!ภาษา1.1</vt:lpstr>
      <vt:lpstr>'1.1-1.3_1'!ภาษา1.1</vt:lpstr>
      <vt:lpstr>'1.1-1.3_2 (2)'!ภาษา1.1</vt:lpstr>
      <vt:lpstr>'1.1-1.3_3'!ภาษา1.1</vt:lpstr>
      <vt:lpstr>ภาษา1.1</vt:lpstr>
      <vt:lpstr>รอบที่1</vt:lpstr>
      <vt:lpstr>ระดับ1.4</vt:lpstr>
      <vt:lpstr>'1.1-1.3'!ระดับนิสิต1.1</vt:lpstr>
      <vt:lpstr>'1.1-1.3_1'!ระดับนิสิต1.1</vt:lpstr>
      <vt:lpstr>'1.1-1.3_2 (2)'!ระดับนิสิต1.1</vt:lpstr>
      <vt:lpstr>'1.1-1.3_3'!ระดับนิสิต1.1</vt:lpstr>
      <vt:lpstr>ระดับนิสิต1.1</vt:lpstr>
      <vt:lpstr>ระยะ</vt:lpstr>
      <vt:lpstr>'1.1-1.3'!ลักษณะ1.1</vt:lpstr>
      <vt:lpstr>'1.1-1.3_1'!ลักษณะ1.1</vt:lpstr>
      <vt:lpstr>'1.1-1.3_2 (2)'!ลักษณะ1.1</vt:lpstr>
      <vt:lpstr>'1.1-1.3_3'!ลักษณะ1.1</vt:lpstr>
      <vt:lpstr>ลักษณะ1.1</vt:lpstr>
      <vt:lpstr>ลักษณะ1.9</vt:lpstr>
      <vt:lpstr>'1.1-1.3'!สอน1.1</vt:lpstr>
      <vt:lpstr>'1.1-1.3_1'!สอน1.1</vt:lpstr>
      <vt:lpstr>'1.1-1.3_2 (2)'!สอน1.1</vt:lpstr>
      <vt:lpstr>'1.1-1.3_3'!สอน1.1</vt:lpstr>
      <vt:lpstr>สอน1.1</vt:lpstr>
      <vt:lpstr>หลักสูตร</vt:lpstr>
      <vt:lpstr>หลักสูตร1.8</vt:lpstr>
      <vt:lpstr>หลักสูตรเอก</vt:lpstr>
      <vt:lpstr>'1.1-1.3'!แหล่งทุน</vt:lpstr>
      <vt:lpstr>'1.1-1.3_1'!แหล่งทุน</vt:lpstr>
      <vt:lpstr>'1.1-1.3_2 (2)'!แหล่งทุน</vt:lpstr>
      <vt:lpstr>'1.1-1.3_3'!แหล่งทุน</vt:lpstr>
      <vt:lpstr>'1.4-1.6'!แหล่งทุน</vt:lpstr>
      <vt:lpstr>'1.8'!แหล่งทุน</vt:lpstr>
      <vt:lpstr>'1.9'!แหล่งทุน</vt:lpstr>
      <vt:lpstr>'3.1-3.7'!แหล่งทุน</vt:lpstr>
      <vt:lpstr>'4.1'!แหล่งทุน</vt:lpstr>
      <vt:lpstr>'5.2'!แหล่งทุน</vt:lpstr>
      <vt:lpstr>'5.3'!แหล่งทุน</vt:lpstr>
      <vt:lpstr>แหล่งทุน</vt:lpstr>
      <vt:lpstr>'1.1-1.3'!แหล่งอื่น</vt:lpstr>
      <vt:lpstr>'1.1-1.3_1'!แหล่งอื่น</vt:lpstr>
      <vt:lpstr>'1.1-1.3_2 (2)'!แหล่งอื่น</vt:lpstr>
      <vt:lpstr>'1.1-1.3_3'!แหล่งอื่น</vt:lpstr>
      <vt:lpstr>แหล่งอื่น</vt:lpstr>
      <vt:lpstr>'1.1-1.3'!อาจารย์1.1</vt:lpstr>
      <vt:lpstr>'1.1-1.3_1'!อาจารย์1.1</vt:lpstr>
      <vt:lpstr>'1.1-1.3_2 (2)'!อาจารย์1.1</vt:lpstr>
      <vt:lpstr>'1.1-1.3_3'!อาจารย์1.1</vt:lpstr>
      <vt:lpstr>อาจารย์1.1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MC</cp:lastModifiedBy>
  <cp:lastPrinted>2017-07-06T07:21:42Z</cp:lastPrinted>
  <dcterms:created xsi:type="dcterms:W3CDTF">2017-01-13T08:50:28Z</dcterms:created>
  <dcterms:modified xsi:type="dcterms:W3CDTF">2018-01-15T02:33:36Z</dcterms:modified>
</cp:coreProperties>
</file>