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0.xml" ContentType="application/vnd.ms-excel.person+xml"/>
  <Override PartName="/xl/persons/person16.xml" ContentType="application/vnd.ms-excel.person+xml"/>
  <Override PartName="/xl/persons/person31.xml" ContentType="application/vnd.ms-excel.person+xml"/>
  <Override PartName="/xl/persons/person35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1.xml" ContentType="application/vnd.ms-excel.person+xml"/>
  <Override PartName="/xl/persons/person26.xml" ContentType="application/vnd.ms-excel.person+xml"/>
  <Override PartName="/xl/persons/person34.xml" ContentType="application/vnd.ms-excel.person+xml"/>
  <Override PartName="/xl/persons/person41.xml" ContentType="application/vnd.ms-excel.person+xml"/>
  <Override PartName="/xl/persons/person.xml" ContentType="application/vnd.ms-excel.person+xml"/>
  <Override PartName="/xl/persons/person29.xml" ContentType="application/vnd.ms-excel.person+xml"/>
  <Override PartName="/xl/persons/person46.xml" ContentType="application/vnd.ms-excel.person+xml"/>
  <Override PartName="/xl/persons/person39.xml" ContentType="application/vnd.ms-excel.person+xml"/>
  <Override PartName="/xl/persons/person33.xml" ContentType="application/vnd.ms-excel.person+xml"/>
  <Override PartName="/xl/persons/person28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7.xml" ContentType="application/vnd.ms-excel.person+xml"/>
  <Override PartName="/xl/persons/person44.xml" ContentType="application/vnd.ms-excel.person+xml"/>
  <Override PartName="/xl/persons/person24.xml" ContentType="application/vnd.ms-excel.person+xml"/>
  <Override PartName="/xl/persons/person36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43.xml" ContentType="application/vnd.ms-excel.person+xml"/>
  <Override PartName="/xl/persons/person38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4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2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32.xml" ContentType="application/vnd.ms-excel.person+xml"/>
  <Override PartName="/xl/persons/person40.xml" ContentType="application/vnd.ms-excel.person+xml"/>
  <Override PartName="/xl/persons/person45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8.xml" ContentType="application/vnd.ms-excel.person+xml"/>
  <Override PartName="/xl/persons/person23.xml" ContentType="application/vnd.ms-excel.person+xml"/>
  <Override PartName="/xl/persons/person42.xml" ContentType="application/vnd.ms-excel.person+xml"/>
  <Override PartName="/xl/persons/person3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 - Srinakharinwirot University\ประเมินผลการปฏิบัติงาน\บันทึกต่างๆ\68\แบบฟอร์ม\"/>
    </mc:Choice>
  </mc:AlternateContent>
  <bookViews>
    <workbookView xWindow="-120" yWindow="-120" windowWidth="24240" windowHeight="13140" firstSheet="9" activeTab="10"/>
  </bookViews>
  <sheets>
    <sheet name="รวมภาระงานทั้งหมด" sheetId="23" r:id="rId1"/>
    <sheet name="รวมภาระงานตามพันธกิจ" sheetId="24" r:id="rId2"/>
    <sheet name="1.1 - 1.3.1 (ภาคเรียนที่ 1)" sheetId="26" r:id="rId3"/>
    <sheet name="1.1 - 1.3.2 (ภาคเรียนที่ 1)" sheetId="2" r:id="rId4"/>
    <sheet name="1.1 - 1.3.1 (ภาคเรียนที่ 2)" sheetId="3" r:id="rId5"/>
    <sheet name="1.1 - 1.3.2 (ภาคเรียนที่ 2)" sheetId="25" r:id="rId6"/>
    <sheet name="1.4 - 1.6" sheetId="4" r:id="rId7"/>
    <sheet name="1.7" sheetId="5" r:id="rId8"/>
    <sheet name="1.8" sheetId="6" r:id="rId9"/>
    <sheet name="1.9 - 1.11" sheetId="7" r:id="rId10"/>
    <sheet name="2.1 - 2.2" sheetId="8" r:id="rId11"/>
    <sheet name="3.1 - 3.11" sheetId="9" r:id="rId12"/>
    <sheet name="5.1" sheetId="10" r:id="rId13"/>
    <sheet name="5.2" sheetId="11" r:id="rId14"/>
    <sheet name="5.3 - 5.6" sheetId="12" r:id="rId15"/>
    <sheet name="shared 1" sheetId="13" r:id="rId16"/>
    <sheet name="shared 2" sheetId="15" r:id="rId17"/>
    <sheet name="shared 3 (หัวหน้าหน่วยงาน)" sheetId="14" r:id="rId18"/>
    <sheet name="Strategic 1" sheetId="16" r:id="rId19"/>
    <sheet name="Strategic 2" sheetId="17" r:id="rId20"/>
    <sheet name="Strategic 3" sheetId="18" r:id="rId21"/>
    <sheet name="Strategic 4" sheetId="20" r:id="rId22"/>
    <sheet name="แบบประเมิน" sheetId="21" r:id="rId23"/>
    <sheet name="list" sheetId="22" r:id="rId24"/>
  </sheets>
  <externalReferences>
    <externalReference r:id="rId25"/>
  </externalReferences>
  <definedNames>
    <definedName name="_xlnm.Print_Area" localSheetId="22">แบบประเมิน!$A$1:$O$120</definedName>
    <definedName name="แหล่งทุน">[1]!Table1[แหล่งทุน]</definedName>
    <definedName name="แหล่งอื่น">[1]!Table1[แหล่ง]</definedName>
    <definedName name="กข">'[1]1.1-1.3_2 (ภาคเรียนที่ 1)'!$H$25:$H$26</definedName>
    <definedName name="ครั้งที่เอก">'[1]1.7'!$P$3:$P$6</definedName>
    <definedName name="ประเภททุน">[1]!Table1[ประเภททุน]</definedName>
    <definedName name="ระยะ">'[1]2.1-2.2'!$P$2:$P$3</definedName>
    <definedName name="ลักษณะ1.9">'[1]1.9-1.11'!$K$7:$K$8</definedName>
    <definedName name="หลักสูตร">'[1]1.7'!$O$7:$O$8</definedName>
    <definedName name="หลักสูตร1.8">'[1]1.8'!$A$29:$A$34</definedName>
    <definedName name="หลักสูตรเอก">'[1]1.7'!$O$11:$O$12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13" l="1"/>
  <c r="E138" i="13"/>
  <c r="E139" i="13"/>
  <c r="E140" i="13"/>
  <c r="E137" i="13"/>
  <c r="E141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D25" i="16" l="1"/>
  <c r="D26" i="16" s="1"/>
  <c r="E32" i="15"/>
  <c r="E20" i="15"/>
  <c r="E31" i="15"/>
  <c r="D32" i="18"/>
  <c r="D33" i="18" s="1"/>
  <c r="K7" i="18"/>
  <c r="K8" i="18"/>
  <c r="K9" i="18"/>
  <c r="K10" i="18"/>
  <c r="K11" i="18"/>
  <c r="K12" i="18"/>
  <c r="K13" i="18"/>
  <c r="K14" i="18"/>
  <c r="K15" i="18"/>
  <c r="K16" i="18"/>
  <c r="K17" i="18"/>
  <c r="K18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D57" i="11"/>
  <c r="D48" i="11"/>
  <c r="D49" i="11"/>
  <c r="D53" i="11"/>
  <c r="D28" i="11"/>
  <c r="D18" i="11"/>
  <c r="D15" i="11"/>
  <c r="D16" i="11"/>
  <c r="D17" i="11"/>
  <c r="D19" i="11"/>
  <c r="D20" i="11"/>
  <c r="D31" i="11"/>
  <c r="D32" i="11"/>
  <c r="D33" i="11"/>
  <c r="D34" i="11"/>
  <c r="D37" i="11"/>
  <c r="D38" i="11"/>
  <c r="D39" i="11"/>
  <c r="D12" i="11"/>
  <c r="D13" i="11"/>
  <c r="D14" i="11"/>
  <c r="D21" i="11"/>
  <c r="D45" i="11"/>
  <c r="D46" i="11"/>
  <c r="D47" i="11"/>
  <c r="D50" i="11"/>
  <c r="D51" i="11"/>
  <c r="D52" i="11"/>
  <c r="D23" i="11"/>
  <c r="D24" i="11"/>
  <c r="D55" i="11"/>
  <c r="K6" i="18" l="1"/>
  <c r="F89" i="9" l="1"/>
  <c r="F90" i="9" l="1"/>
  <c r="H41" i="7"/>
  <c r="H42" i="7"/>
  <c r="H40" i="7"/>
  <c r="H34" i="7"/>
  <c r="H35" i="7"/>
  <c r="H36" i="7"/>
  <c r="H37" i="7"/>
  <c r="H38" i="7"/>
  <c r="H33" i="7"/>
  <c r="H29" i="7"/>
  <c r="H30" i="7"/>
  <c r="H31" i="7"/>
  <c r="H28" i="7"/>
  <c r="H22" i="7"/>
  <c r="H21" i="7"/>
  <c r="H20" i="7"/>
  <c r="H23" i="7"/>
  <c r="H24" i="7"/>
  <c r="H25" i="7"/>
  <c r="H12" i="7"/>
  <c r="H13" i="7"/>
  <c r="H14" i="7"/>
  <c r="H15" i="7"/>
  <c r="H16" i="7"/>
  <c r="H17" i="7"/>
  <c r="H18" i="7"/>
  <c r="H11" i="7"/>
  <c r="J46" i="4"/>
  <c r="J45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F15" i="18"/>
  <c r="L15" i="18" s="1"/>
  <c r="F16" i="18"/>
  <c r="L16" i="18" s="1"/>
  <c r="F17" i="18"/>
  <c r="L17" i="18" s="1"/>
  <c r="F18" i="18"/>
  <c r="L18" i="18" s="1"/>
  <c r="J64" i="4" l="1"/>
  <c r="J6" i="18"/>
  <c r="I6" i="18"/>
  <c r="AI25" i="25"/>
  <c r="AD25" i="25"/>
  <c r="AB25" i="25"/>
  <c r="AA25" i="25"/>
  <c r="Z25" i="25"/>
  <c r="X25" i="25"/>
  <c r="Y25" i="25" s="1"/>
  <c r="W25" i="25"/>
  <c r="AC25" i="25" s="1"/>
  <c r="AE25" i="25" s="1"/>
  <c r="AF25" i="25" s="1"/>
  <c r="AG25" i="25" s="1"/>
  <c r="V25" i="25"/>
  <c r="U25" i="25"/>
  <c r="T25" i="25"/>
  <c r="AI24" i="25"/>
  <c r="AK24" i="25" s="1"/>
  <c r="AI19" i="25"/>
  <c r="AK19" i="25" s="1"/>
  <c r="AI20" i="25"/>
  <c r="AK20" i="25" s="1"/>
  <c r="AI21" i="25"/>
  <c r="AK21" i="25" s="1"/>
  <c r="AI22" i="25"/>
  <c r="AK22" i="25" s="1"/>
  <c r="AI23" i="25"/>
  <c r="AK23" i="25" s="1"/>
  <c r="AI18" i="25"/>
  <c r="AD19" i="25"/>
  <c r="AD20" i="25"/>
  <c r="AD21" i="25"/>
  <c r="AD22" i="25"/>
  <c r="AD23" i="25"/>
  <c r="AD24" i="25"/>
  <c r="AA19" i="25"/>
  <c r="AA20" i="25"/>
  <c r="AA21" i="25"/>
  <c r="AB21" i="25" s="1"/>
  <c r="AA22" i="25"/>
  <c r="AA23" i="25"/>
  <c r="AA24" i="25"/>
  <c r="Z19" i="25"/>
  <c r="AB19" i="25" s="1"/>
  <c r="Z20" i="25"/>
  <c r="Z21" i="25"/>
  <c r="Z22" i="25"/>
  <c r="Z23" i="25"/>
  <c r="Z24" i="25"/>
  <c r="X19" i="25"/>
  <c r="Y19" i="25" s="1"/>
  <c r="X20" i="25"/>
  <c r="Y20" i="25" s="1"/>
  <c r="X21" i="25"/>
  <c r="Y21" i="25" s="1"/>
  <c r="X22" i="25"/>
  <c r="Y22" i="25" s="1"/>
  <c r="AB22" i="25" s="1"/>
  <c r="X23" i="25"/>
  <c r="Y23" i="25" s="1"/>
  <c r="X24" i="25"/>
  <c r="Y24" i="25" s="1"/>
  <c r="W20" i="25"/>
  <c r="AC20" i="25" s="1"/>
  <c r="AE20" i="25" s="1"/>
  <c r="AF20" i="25" s="1"/>
  <c r="AG20" i="25" s="1"/>
  <c r="W24" i="25"/>
  <c r="AC24" i="25" s="1"/>
  <c r="AE24" i="25" s="1"/>
  <c r="AF24" i="25" s="1"/>
  <c r="AG24" i="25" s="1"/>
  <c r="V19" i="25"/>
  <c r="V20" i="25"/>
  <c r="V21" i="25"/>
  <c r="V22" i="25"/>
  <c r="V23" i="25"/>
  <c r="V24" i="25"/>
  <c r="U19" i="25"/>
  <c r="U20" i="25"/>
  <c r="U21" i="25"/>
  <c r="U22" i="25"/>
  <c r="W22" i="25" s="1"/>
  <c r="AC22" i="25" s="1"/>
  <c r="AE22" i="25" s="1"/>
  <c r="AF22" i="25" s="1"/>
  <c r="AG22" i="25" s="1"/>
  <c r="U23" i="25"/>
  <c r="W23" i="25" s="1"/>
  <c r="AC23" i="25" s="1"/>
  <c r="AE23" i="25" s="1"/>
  <c r="AF23" i="25" s="1"/>
  <c r="AG23" i="25" s="1"/>
  <c r="U24" i="25"/>
  <c r="T19" i="25"/>
  <c r="T20" i="25"/>
  <c r="T21" i="25"/>
  <c r="W21" i="25" s="1"/>
  <c r="AC21" i="25" s="1"/>
  <c r="AE21" i="25" s="1"/>
  <c r="AF21" i="25" s="1"/>
  <c r="AG21" i="25" s="1"/>
  <c r="T22" i="25"/>
  <c r="T23" i="25"/>
  <c r="T24" i="25"/>
  <c r="E9" i="14"/>
  <c r="B9" i="14" s="1"/>
  <c r="H41" i="20"/>
  <c r="D44" i="20" s="1"/>
  <c r="D39" i="20"/>
  <c r="F131" i="9"/>
  <c r="F132" i="9"/>
  <c r="F133" i="9"/>
  <c r="F120" i="9"/>
  <c r="F124" i="9"/>
  <c r="F125" i="9"/>
  <c r="F126" i="9"/>
  <c r="F116" i="9"/>
  <c r="F23" i="9"/>
  <c r="H169" i="8"/>
  <c r="AJ25" i="25" l="1"/>
  <c r="AK25" i="25"/>
  <c r="AB20" i="25"/>
  <c r="AB24" i="25"/>
  <c r="AB23" i="25"/>
  <c r="W19" i="25"/>
  <c r="AC19" i="25" s="1"/>
  <c r="AE19" i="25" s="1"/>
  <c r="AF19" i="25" s="1"/>
  <c r="AG19" i="25" s="1"/>
  <c r="AJ19" i="25" s="1"/>
  <c r="AJ22" i="25"/>
  <c r="AJ21" i="25"/>
  <c r="AJ23" i="25"/>
  <c r="AJ20" i="25"/>
  <c r="AJ24" i="25"/>
  <c r="H45" i="20"/>
  <c r="D45" i="20" s="1"/>
  <c r="E25" i="23" s="1"/>
  <c r="O36" i="8"/>
  <c r="O37" i="8"/>
  <c r="O38" i="8"/>
  <c r="O35" i="8"/>
  <c r="O28" i="8"/>
  <c r="Q28" i="8" s="1"/>
  <c r="T28" i="8" s="1"/>
  <c r="U28" i="8" s="1"/>
  <c r="O29" i="8"/>
  <c r="O30" i="8"/>
  <c r="O31" i="8"/>
  <c r="Q31" i="8" s="1"/>
  <c r="T31" i="8" s="1"/>
  <c r="U31" i="8" s="1"/>
  <c r="O32" i="8"/>
  <c r="O33" i="8"/>
  <c r="O27" i="8"/>
  <c r="O25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8" i="8"/>
  <c r="S28" i="8"/>
  <c r="S29" i="8"/>
  <c r="S30" i="8"/>
  <c r="S31" i="8"/>
  <c r="S32" i="8"/>
  <c r="S33" i="8"/>
  <c r="R28" i="8"/>
  <c r="R29" i="8"/>
  <c r="R30" i="8"/>
  <c r="R31" i="8"/>
  <c r="R32" i="8"/>
  <c r="R33" i="8"/>
  <c r="P28" i="8"/>
  <c r="P29" i="8"/>
  <c r="Q29" i="8" s="1"/>
  <c r="P30" i="8"/>
  <c r="P31" i="8"/>
  <c r="P32" i="8"/>
  <c r="P33" i="8"/>
  <c r="Q32" i="8"/>
  <c r="T32" i="8" s="1"/>
  <c r="U32" i="8" s="1"/>
  <c r="Q33" i="8"/>
  <c r="M30" i="8"/>
  <c r="N30" i="8" s="1"/>
  <c r="L28" i="8"/>
  <c r="M28" i="8" s="1"/>
  <c r="N28" i="8" s="1"/>
  <c r="L29" i="8"/>
  <c r="M29" i="8" s="1"/>
  <c r="N29" i="8" s="1"/>
  <c r="L30" i="8"/>
  <c r="L31" i="8"/>
  <c r="M31" i="8" s="1"/>
  <c r="N31" i="8" s="1"/>
  <c r="L32" i="8"/>
  <c r="M32" i="8" s="1"/>
  <c r="N32" i="8" s="1"/>
  <c r="L33" i="8"/>
  <c r="M33" i="8" s="1"/>
  <c r="N33" i="8" s="1"/>
  <c r="S9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P9" i="8"/>
  <c r="P10" i="8"/>
  <c r="P11" i="8"/>
  <c r="P12" i="8"/>
  <c r="P13" i="8"/>
  <c r="P14" i="8"/>
  <c r="P15" i="8"/>
  <c r="P16" i="8"/>
  <c r="P17" i="8"/>
  <c r="P18" i="8"/>
  <c r="Q18" i="8" s="1"/>
  <c r="P19" i="8"/>
  <c r="P20" i="8"/>
  <c r="P21" i="8"/>
  <c r="P22" i="8"/>
  <c r="P23" i="8"/>
  <c r="P24" i="8"/>
  <c r="P25" i="8"/>
  <c r="Q12" i="8"/>
  <c r="Q24" i="8"/>
  <c r="M15" i="8"/>
  <c r="N15" i="8" s="1"/>
  <c r="L9" i="8"/>
  <c r="M9" i="8" s="1"/>
  <c r="N9" i="8" s="1"/>
  <c r="L10" i="8"/>
  <c r="M10" i="8" s="1"/>
  <c r="N10" i="8" s="1"/>
  <c r="S10" i="8" s="1"/>
  <c r="L11" i="8"/>
  <c r="M11" i="8" s="1"/>
  <c r="N11" i="8" s="1"/>
  <c r="L12" i="8"/>
  <c r="M12" i="8" s="1"/>
  <c r="N12" i="8" s="1"/>
  <c r="L13" i="8"/>
  <c r="M13" i="8" s="1"/>
  <c r="N13" i="8" s="1"/>
  <c r="L14" i="8"/>
  <c r="M14" i="8" s="1"/>
  <c r="N14" i="8" s="1"/>
  <c r="L15" i="8"/>
  <c r="L16" i="8"/>
  <c r="M16" i="8" s="1"/>
  <c r="N16" i="8" s="1"/>
  <c r="L17" i="8"/>
  <c r="M17" i="8" s="1"/>
  <c r="N17" i="8" s="1"/>
  <c r="L18" i="8"/>
  <c r="M18" i="8" s="1"/>
  <c r="N18" i="8" s="1"/>
  <c r="L19" i="8"/>
  <c r="M19" i="8" s="1"/>
  <c r="N19" i="8" s="1"/>
  <c r="L20" i="8"/>
  <c r="M20" i="8" s="1"/>
  <c r="N20" i="8" s="1"/>
  <c r="L21" i="8"/>
  <c r="M21" i="8" s="1"/>
  <c r="N21" i="8" s="1"/>
  <c r="L22" i="8"/>
  <c r="M22" i="8" s="1"/>
  <c r="N22" i="8" s="1"/>
  <c r="L23" i="8"/>
  <c r="M23" i="8" s="1"/>
  <c r="N23" i="8" s="1"/>
  <c r="L24" i="8"/>
  <c r="M24" i="8" s="1"/>
  <c r="N24" i="8" s="1"/>
  <c r="L25" i="8"/>
  <c r="M25" i="8" s="1"/>
  <c r="N25" i="8" s="1"/>
  <c r="L77" i="8"/>
  <c r="H42" i="20"/>
  <c r="Q30" i="8" l="1"/>
  <c r="Q20" i="8"/>
  <c r="T20" i="8" s="1"/>
  <c r="U20" i="8" s="1"/>
  <c r="Q11" i="8"/>
  <c r="T11" i="8" s="1"/>
  <c r="U11" i="8" s="1"/>
  <c r="Q14" i="8"/>
  <c r="T14" i="8" s="1"/>
  <c r="U14" i="8" s="1"/>
  <c r="T29" i="8"/>
  <c r="U29" i="8" s="1"/>
  <c r="Q23" i="8"/>
  <c r="T23" i="8" s="1"/>
  <c r="U23" i="8" s="1"/>
  <c r="Q15" i="8"/>
  <c r="Q25" i="8"/>
  <c r="T25" i="8" s="1"/>
  <c r="U25" i="8" s="1"/>
  <c r="Q13" i="8"/>
  <c r="T13" i="8" s="1"/>
  <c r="U13" i="8" s="1"/>
  <c r="Q10" i="8"/>
  <c r="T10" i="8" s="1"/>
  <c r="U10" i="8" s="1"/>
  <c r="Q21" i="8"/>
  <c r="T21" i="8" s="1"/>
  <c r="U21" i="8" s="1"/>
  <c r="Q9" i="8"/>
  <c r="T9" i="8" s="1"/>
  <c r="U9" i="8" s="1"/>
  <c r="T33" i="8"/>
  <c r="U33" i="8" s="1"/>
  <c r="T18" i="8"/>
  <c r="U18" i="8" s="1"/>
  <c r="Q22" i="8"/>
  <c r="T22" i="8" s="1"/>
  <c r="U22" i="8" s="1"/>
  <c r="Q19" i="8"/>
  <c r="T19" i="8" s="1"/>
  <c r="U19" i="8" s="1"/>
  <c r="Q17" i="8"/>
  <c r="T17" i="8" s="1"/>
  <c r="U17" i="8" s="1"/>
  <c r="Q16" i="8"/>
  <c r="T16" i="8" s="1"/>
  <c r="U16" i="8" s="1"/>
  <c r="T15" i="8"/>
  <c r="U15" i="8" s="1"/>
  <c r="T12" i="8"/>
  <c r="U12" i="8" s="1"/>
  <c r="T30" i="8"/>
  <c r="U30" i="8" s="1"/>
  <c r="T24" i="8"/>
  <c r="U24" i="8" s="1"/>
  <c r="L160" i="8"/>
  <c r="C27" i="10"/>
  <c r="H4" i="7"/>
  <c r="G24" i="6"/>
  <c r="J40" i="5"/>
  <c r="J7" i="4"/>
  <c r="T6" i="25"/>
  <c r="W6" i="25" s="1"/>
  <c r="AC6" i="25" s="1"/>
  <c r="AK18" i="25"/>
  <c r="AD18" i="25"/>
  <c r="AA18" i="25"/>
  <c r="Z18" i="25"/>
  <c r="X18" i="25"/>
  <c r="Y18" i="25" s="1"/>
  <c r="W18" i="25"/>
  <c r="AC18" i="25" s="1"/>
  <c r="AE18" i="25" s="1"/>
  <c r="AF18" i="25" s="1"/>
  <c r="AG18" i="25" s="1"/>
  <c r="V18" i="25"/>
  <c r="U18" i="25"/>
  <c r="T18" i="25"/>
  <c r="AI17" i="25"/>
  <c r="AK17" i="25" s="1"/>
  <c r="AD17" i="25"/>
  <c r="AA17" i="25"/>
  <c r="Z17" i="25"/>
  <c r="X17" i="25"/>
  <c r="Y17" i="25" s="1"/>
  <c r="V17" i="25"/>
  <c r="U17" i="25"/>
  <c r="T17" i="25"/>
  <c r="AI16" i="25"/>
  <c r="AK16" i="25" s="1"/>
  <c r="AD16" i="25"/>
  <c r="AA16" i="25"/>
  <c r="Z16" i="25"/>
  <c r="X16" i="25"/>
  <c r="Y16" i="25" s="1"/>
  <c r="W16" i="25"/>
  <c r="AC16" i="25" s="1"/>
  <c r="AE16" i="25" s="1"/>
  <c r="AF16" i="25" s="1"/>
  <c r="AG16" i="25" s="1"/>
  <c r="V16" i="25"/>
  <c r="U16" i="25"/>
  <c r="T16" i="25"/>
  <c r="AI15" i="25"/>
  <c r="AD15" i="25"/>
  <c r="AA15" i="25"/>
  <c r="Z15" i="25"/>
  <c r="X15" i="25"/>
  <c r="Y15" i="25" s="1"/>
  <c r="AB15" i="25" s="1"/>
  <c r="V15" i="25"/>
  <c r="U15" i="25"/>
  <c r="W15" i="25" s="1"/>
  <c r="AC15" i="25" s="1"/>
  <c r="AE15" i="25" s="1"/>
  <c r="AF15" i="25" s="1"/>
  <c r="AG15" i="25" s="1"/>
  <c r="T15" i="25"/>
  <c r="AI14" i="25"/>
  <c r="AK14" i="25" s="1"/>
  <c r="AD14" i="25"/>
  <c r="AA14" i="25"/>
  <c r="Z14" i="25"/>
  <c r="X14" i="25"/>
  <c r="Y14" i="25" s="1"/>
  <c r="AB14" i="25" s="1"/>
  <c r="V14" i="25"/>
  <c r="W14" i="25" s="1"/>
  <c r="AC14" i="25" s="1"/>
  <c r="AE14" i="25" s="1"/>
  <c r="AF14" i="25" s="1"/>
  <c r="AG14" i="25" s="1"/>
  <c r="U14" i="25"/>
  <c r="T14" i="25"/>
  <c r="AI13" i="25"/>
  <c r="AK13" i="25" s="1"/>
  <c r="AD13" i="25"/>
  <c r="AA13" i="25"/>
  <c r="Z13" i="25"/>
  <c r="X13" i="25"/>
  <c r="Y13" i="25" s="1"/>
  <c r="V13" i="25"/>
  <c r="U13" i="25"/>
  <c r="T13" i="25"/>
  <c r="W13" i="25" s="1"/>
  <c r="AC13" i="25" s="1"/>
  <c r="AE13" i="25" s="1"/>
  <c r="AF13" i="25" s="1"/>
  <c r="AG13" i="25" s="1"/>
  <c r="AI12" i="25"/>
  <c r="AK12" i="25" s="1"/>
  <c r="AD12" i="25"/>
  <c r="AB12" i="25"/>
  <c r="AA12" i="25"/>
  <c r="Z12" i="25"/>
  <c r="X12" i="25"/>
  <c r="Y12" i="25" s="1"/>
  <c r="V12" i="25"/>
  <c r="U12" i="25"/>
  <c r="T12" i="25"/>
  <c r="AI11" i="25"/>
  <c r="AK11" i="25" s="1"/>
  <c r="AD11" i="25"/>
  <c r="AA11" i="25"/>
  <c r="Z11" i="25"/>
  <c r="X11" i="25"/>
  <c r="Y11" i="25" s="1"/>
  <c r="V11" i="25"/>
  <c r="U11" i="25"/>
  <c r="T11" i="25"/>
  <c r="AI10" i="25"/>
  <c r="AK10" i="25" s="1"/>
  <c r="AD10" i="25"/>
  <c r="AA10" i="25"/>
  <c r="Z10" i="25"/>
  <c r="X10" i="25"/>
  <c r="Y10" i="25" s="1"/>
  <c r="V10" i="25"/>
  <c r="U10" i="25"/>
  <c r="T10" i="25"/>
  <c r="AI9" i="25"/>
  <c r="AD9" i="25"/>
  <c r="AA9" i="25"/>
  <c r="Z9" i="25"/>
  <c r="X9" i="25"/>
  <c r="Y9" i="25" s="1"/>
  <c r="V9" i="25"/>
  <c r="W9" i="25" s="1"/>
  <c r="AC9" i="25" s="1"/>
  <c r="AE9" i="25" s="1"/>
  <c r="AF9" i="25" s="1"/>
  <c r="AG9" i="25" s="1"/>
  <c r="U9" i="25"/>
  <c r="T9" i="25"/>
  <c r="AI8" i="25"/>
  <c r="AK8" i="25" s="1"/>
  <c r="AD8" i="25"/>
  <c r="AA8" i="25"/>
  <c r="Z8" i="25"/>
  <c r="X8" i="25"/>
  <c r="Y8" i="25" s="1"/>
  <c r="AB8" i="25" s="1"/>
  <c r="V8" i="25"/>
  <c r="U8" i="25"/>
  <c r="T8" i="25"/>
  <c r="W8" i="25" s="1"/>
  <c r="AC8" i="25" s="1"/>
  <c r="AE8" i="25" s="1"/>
  <c r="AF8" i="25" s="1"/>
  <c r="AG8" i="25" s="1"/>
  <c r="AI7" i="25"/>
  <c r="AD7" i="25"/>
  <c r="AA7" i="25"/>
  <c r="Z7" i="25"/>
  <c r="X7" i="25"/>
  <c r="Y7" i="25" s="1"/>
  <c r="V7" i="25"/>
  <c r="U7" i="25"/>
  <c r="T7" i="25"/>
  <c r="AI6" i="25"/>
  <c r="AK6" i="25" s="1"/>
  <c r="AD6" i="25"/>
  <c r="AA6" i="25"/>
  <c r="Z6" i="25"/>
  <c r="X6" i="25"/>
  <c r="Y6" i="25" s="1"/>
  <c r="AB6" i="25" s="1"/>
  <c r="V6" i="25"/>
  <c r="U6" i="25"/>
  <c r="AI11" i="2"/>
  <c r="AK11" i="2" s="1"/>
  <c r="AI12" i="2"/>
  <c r="AK12" i="2" s="1"/>
  <c r="AI13" i="2"/>
  <c r="AK13" i="2" s="1"/>
  <c r="AD11" i="2"/>
  <c r="AD12" i="2"/>
  <c r="AD13" i="2"/>
  <c r="AA11" i="2"/>
  <c r="AA12" i="2"/>
  <c r="AA13" i="2"/>
  <c r="Z11" i="2"/>
  <c r="Z12" i="2"/>
  <c r="Z13" i="2"/>
  <c r="X11" i="2"/>
  <c r="Y11" i="2" s="1"/>
  <c r="AB11" i="2" s="1"/>
  <c r="X12" i="2"/>
  <c r="Y12" i="2" s="1"/>
  <c r="AB12" i="2" s="1"/>
  <c r="X13" i="2"/>
  <c r="Y13" i="2" s="1"/>
  <c r="AB13" i="2" s="1"/>
  <c r="W11" i="2"/>
  <c r="AC11" i="2" s="1"/>
  <c r="AE11" i="2" s="1"/>
  <c r="AF11" i="2" s="1"/>
  <c r="AG11" i="2" s="1"/>
  <c r="R11" i="2" s="1"/>
  <c r="V11" i="2"/>
  <c r="V12" i="2"/>
  <c r="V13" i="2"/>
  <c r="U11" i="2"/>
  <c r="U12" i="2"/>
  <c r="U13" i="2"/>
  <c r="T11" i="2"/>
  <c r="T12" i="2"/>
  <c r="T13" i="2"/>
  <c r="W13" i="2" s="1"/>
  <c r="AC13" i="2" s="1"/>
  <c r="AE13" i="2" s="1"/>
  <c r="AF13" i="2" s="1"/>
  <c r="AG13" i="2" s="1"/>
  <c r="R13" i="2" s="1"/>
  <c r="AB18" i="25" l="1"/>
  <c r="W12" i="25"/>
  <c r="AC12" i="25" s="1"/>
  <c r="AE12" i="25" s="1"/>
  <c r="AF12" i="25" s="1"/>
  <c r="AG12" i="25" s="1"/>
  <c r="AB17" i="25"/>
  <c r="AB10" i="25"/>
  <c r="AB16" i="25"/>
  <c r="AB13" i="25"/>
  <c r="AB9" i="25"/>
  <c r="W11" i="25"/>
  <c r="AC11" i="25" s="1"/>
  <c r="AE11" i="25" s="1"/>
  <c r="AF11" i="25" s="1"/>
  <c r="AG11" i="25" s="1"/>
  <c r="AJ11" i="25" s="1"/>
  <c r="W10" i="25"/>
  <c r="AC10" i="25" s="1"/>
  <c r="AE10" i="25" s="1"/>
  <c r="AF10" i="25" s="1"/>
  <c r="AG10" i="25" s="1"/>
  <c r="AJ10" i="25" s="1"/>
  <c r="AB11" i="25"/>
  <c r="W17" i="25"/>
  <c r="AC17" i="25" s="1"/>
  <c r="AE17" i="25" s="1"/>
  <c r="AF17" i="25" s="1"/>
  <c r="AG17" i="25" s="1"/>
  <c r="AJ17" i="25" s="1"/>
  <c r="AJ9" i="25"/>
  <c r="AJ15" i="25"/>
  <c r="AK15" i="25"/>
  <c r="AJ8" i="25"/>
  <c r="AK9" i="25"/>
  <c r="AJ14" i="25"/>
  <c r="W12" i="2"/>
  <c r="AC12" i="2" s="1"/>
  <c r="AE12" i="2" s="1"/>
  <c r="AF12" i="2" s="1"/>
  <c r="AG12" i="2" s="1"/>
  <c r="R12" i="2" s="1"/>
  <c r="AJ13" i="2"/>
  <c r="AJ11" i="2"/>
  <c r="AE6" i="25"/>
  <c r="AF6" i="25" s="1"/>
  <c r="AG6" i="25" s="1"/>
  <c r="R6" i="25" s="1"/>
  <c r="W7" i="25"/>
  <c r="AC7" i="25" s="1"/>
  <c r="AE7" i="25" s="1"/>
  <c r="AF7" i="25" s="1"/>
  <c r="AG7" i="25" s="1"/>
  <c r="AK7" i="25" s="1"/>
  <c r="AK26" i="25" s="1"/>
  <c r="AB7" i="25"/>
  <c r="AJ12" i="25"/>
  <c r="AJ13" i="25"/>
  <c r="AJ18" i="25"/>
  <c r="AJ16" i="25"/>
  <c r="AJ7" i="25" l="1"/>
  <c r="AJ6" i="25"/>
  <c r="AJ26" i="25" s="1"/>
  <c r="I26" i="25" s="1"/>
  <c r="O26" i="25"/>
  <c r="AJ12" i="2"/>
  <c r="F6" i="18" l="1"/>
  <c r="F12" i="18" l="1"/>
  <c r="L12" i="18" s="1"/>
  <c r="F13" i="18"/>
  <c r="L13" i="18" s="1"/>
  <c r="F14" i="18"/>
  <c r="L14" i="18" s="1"/>
  <c r="D68" i="17" l="1"/>
  <c r="E4" i="13"/>
  <c r="D21" i="12"/>
  <c r="D8" i="11"/>
  <c r="F107" i="9"/>
  <c r="F105" i="9"/>
  <c r="F104" i="9"/>
  <c r="F103" i="9"/>
  <c r="F96" i="9"/>
  <c r="F95" i="9"/>
  <c r="F92" i="9"/>
  <c r="F91" i="9"/>
  <c r="F87" i="9"/>
  <c r="F88" i="9"/>
  <c r="F85" i="9"/>
  <c r="F130" i="9"/>
  <c r="F122" i="9"/>
  <c r="F123" i="9"/>
  <c r="F121" i="9"/>
  <c r="F134" i="9" s="1"/>
  <c r="F128" i="9"/>
  <c r="F129" i="9"/>
  <c r="F127" i="9"/>
  <c r="F114" i="9"/>
  <c r="F110" i="9"/>
  <c r="F86" i="9"/>
  <c r="F80" i="9"/>
  <c r="F24" i="9"/>
  <c r="F19" i="9"/>
  <c r="F7" i="9"/>
  <c r="L8" i="8"/>
  <c r="I25" i="8"/>
  <c r="I38" i="8"/>
  <c r="I10" i="8"/>
  <c r="J7" i="5"/>
  <c r="J42" i="4"/>
  <c r="E22" i="23" l="1"/>
  <c r="D69" i="17"/>
  <c r="E23" i="23" s="1"/>
  <c r="E21" i="24"/>
  <c r="E13" i="23"/>
  <c r="E17" i="23"/>
  <c r="H35" i="21" s="1"/>
  <c r="E25" i="24"/>
  <c r="E19" i="24"/>
  <c r="E7" i="24" l="1"/>
  <c r="AN49" i="26" l="1"/>
  <c r="Q49" i="26" s="1"/>
  <c r="AM49" i="26"/>
  <c r="AK49" i="26"/>
  <c r="AI49" i="26"/>
  <c r="AJ49" i="26" s="1"/>
  <c r="AL49" i="26" s="1"/>
  <c r="AG49" i="26"/>
  <c r="AF49" i="26"/>
  <c r="AE49" i="26"/>
  <c r="AD49" i="26"/>
  <c r="AC49" i="26"/>
  <c r="AA49" i="26"/>
  <c r="AB49" i="26" s="1"/>
  <c r="Z49" i="26"/>
  <c r="Y49" i="26"/>
  <c r="W49" i="26"/>
  <c r="X49" i="26" s="1"/>
  <c r="U49" i="26"/>
  <c r="V49" i="26" s="1"/>
  <c r="T49" i="26"/>
  <c r="S49" i="26"/>
  <c r="AH49" i="26" s="1"/>
  <c r="AN48" i="26"/>
  <c r="Q48" i="26" s="1"/>
  <c r="AM48" i="26"/>
  <c r="AK48" i="26"/>
  <c r="AI48" i="26"/>
  <c r="AJ48" i="26" s="1"/>
  <c r="AL48" i="26" s="1"/>
  <c r="AG48" i="26"/>
  <c r="AF48" i="26"/>
  <c r="AE48" i="26"/>
  <c r="AD48" i="26"/>
  <c r="AC48" i="26"/>
  <c r="AA48" i="26"/>
  <c r="AB48" i="26" s="1"/>
  <c r="Z48" i="26"/>
  <c r="Y48" i="26"/>
  <c r="W48" i="26"/>
  <c r="X48" i="26" s="1"/>
  <c r="U48" i="26"/>
  <c r="V48" i="26" s="1"/>
  <c r="T48" i="26"/>
  <c r="S48" i="26"/>
  <c r="AH48" i="26" s="1"/>
  <c r="AN47" i="26"/>
  <c r="Q47" i="26" s="1"/>
  <c r="AM47" i="26"/>
  <c r="AK47" i="26"/>
  <c r="AI47" i="26"/>
  <c r="AJ47" i="26" s="1"/>
  <c r="AL47" i="26" s="1"/>
  <c r="AG47" i="26"/>
  <c r="AF47" i="26"/>
  <c r="AE47" i="26"/>
  <c r="AD47" i="26"/>
  <c r="AC47" i="26"/>
  <c r="AA47" i="26"/>
  <c r="AB47" i="26" s="1"/>
  <c r="Z47" i="26"/>
  <c r="Y47" i="26"/>
  <c r="W47" i="26"/>
  <c r="X47" i="26" s="1"/>
  <c r="U47" i="26"/>
  <c r="V47" i="26" s="1"/>
  <c r="T47" i="26"/>
  <c r="S47" i="26"/>
  <c r="AP47" i="26" s="1"/>
  <c r="AN46" i="26"/>
  <c r="Q46" i="26" s="1"/>
  <c r="AM46" i="26"/>
  <c r="AK46" i="26"/>
  <c r="AI46" i="26"/>
  <c r="AJ46" i="26" s="1"/>
  <c r="AL46" i="26" s="1"/>
  <c r="AG46" i="26"/>
  <c r="AF46" i="26"/>
  <c r="AE46" i="26"/>
  <c r="AD46" i="26"/>
  <c r="AC46" i="26"/>
  <c r="AA46" i="26"/>
  <c r="AB46" i="26" s="1"/>
  <c r="Z46" i="26"/>
  <c r="Y46" i="26"/>
  <c r="W46" i="26"/>
  <c r="X46" i="26" s="1"/>
  <c r="U46" i="26"/>
  <c r="V46" i="26" s="1"/>
  <c r="T46" i="26"/>
  <c r="S46" i="26"/>
  <c r="AP46" i="26" s="1"/>
  <c r="AN45" i="26"/>
  <c r="Q45" i="26" s="1"/>
  <c r="AM45" i="26"/>
  <c r="AK45" i="26"/>
  <c r="AI45" i="26"/>
  <c r="AJ45" i="26" s="1"/>
  <c r="AL45" i="26" s="1"/>
  <c r="AG45" i="26"/>
  <c r="AF45" i="26"/>
  <c r="AE45" i="26"/>
  <c r="AD45" i="26"/>
  <c r="AC45" i="26"/>
  <c r="AA45" i="26"/>
  <c r="AB45" i="26" s="1"/>
  <c r="Z45" i="26"/>
  <c r="Y45" i="26"/>
  <c r="W45" i="26"/>
  <c r="X45" i="26" s="1"/>
  <c r="U45" i="26"/>
  <c r="V45" i="26" s="1"/>
  <c r="T45" i="26"/>
  <c r="S45" i="26"/>
  <c r="AH45" i="26" s="1"/>
  <c r="AN44" i="26"/>
  <c r="Q44" i="26" s="1"/>
  <c r="AM44" i="26"/>
  <c r="AK44" i="26"/>
  <c r="AI44" i="26"/>
  <c r="AJ44" i="26" s="1"/>
  <c r="AL44" i="26" s="1"/>
  <c r="AG44" i="26"/>
  <c r="AF44" i="26"/>
  <c r="AE44" i="26"/>
  <c r="AD44" i="26"/>
  <c r="AC44" i="26"/>
  <c r="AA44" i="26"/>
  <c r="AB44" i="26" s="1"/>
  <c r="Z44" i="26"/>
  <c r="Y44" i="26"/>
  <c r="W44" i="26"/>
  <c r="X44" i="26" s="1"/>
  <c r="U44" i="26"/>
  <c r="V44" i="26" s="1"/>
  <c r="T44" i="26"/>
  <c r="S44" i="26"/>
  <c r="AH44" i="26" s="1"/>
  <c r="AN43" i="26"/>
  <c r="Q43" i="26" s="1"/>
  <c r="AM43" i="26"/>
  <c r="AK43" i="26"/>
  <c r="AI43" i="26"/>
  <c r="AJ43" i="26" s="1"/>
  <c r="AL43" i="26" s="1"/>
  <c r="AG43" i="26"/>
  <c r="AF43" i="26"/>
  <c r="AE43" i="26"/>
  <c r="AD43" i="26"/>
  <c r="AC43" i="26"/>
  <c r="AA43" i="26"/>
  <c r="AB43" i="26" s="1"/>
  <c r="Z43" i="26"/>
  <c r="Y43" i="26"/>
  <c r="W43" i="26"/>
  <c r="X43" i="26" s="1"/>
  <c r="U43" i="26"/>
  <c r="V43" i="26" s="1"/>
  <c r="T43" i="26"/>
  <c r="S43" i="26"/>
  <c r="AO43" i="26" s="1"/>
  <c r="AN42" i="26"/>
  <c r="Q42" i="26" s="1"/>
  <c r="AM42" i="26"/>
  <c r="AK42" i="26"/>
  <c r="AI42" i="26"/>
  <c r="AJ42" i="26" s="1"/>
  <c r="AL42" i="26" s="1"/>
  <c r="AG42" i="26"/>
  <c r="AF42" i="26"/>
  <c r="AE42" i="26"/>
  <c r="AD42" i="26"/>
  <c r="AC42" i="26"/>
  <c r="AA42" i="26"/>
  <c r="AB42" i="26" s="1"/>
  <c r="Z42" i="26"/>
  <c r="Y42" i="26"/>
  <c r="X42" i="26"/>
  <c r="W42" i="26"/>
  <c r="U42" i="26"/>
  <c r="V42" i="26" s="1"/>
  <c r="T42" i="26"/>
  <c r="S42" i="26"/>
  <c r="AP42" i="26" s="1"/>
  <c r="AN41" i="26"/>
  <c r="Q41" i="26" s="1"/>
  <c r="AM41" i="26"/>
  <c r="AK41" i="26"/>
  <c r="AI41" i="26"/>
  <c r="AJ41" i="26" s="1"/>
  <c r="AL41" i="26" s="1"/>
  <c r="AG41" i="26"/>
  <c r="AF41" i="26"/>
  <c r="AE41" i="26"/>
  <c r="AD41" i="26"/>
  <c r="AC41" i="26"/>
  <c r="AA41" i="26"/>
  <c r="AB41" i="26" s="1"/>
  <c r="Z41" i="26"/>
  <c r="Y41" i="26"/>
  <c r="W41" i="26"/>
  <c r="X41" i="26" s="1"/>
  <c r="U41" i="26"/>
  <c r="V41" i="26" s="1"/>
  <c r="T41" i="26"/>
  <c r="S41" i="26"/>
  <c r="AP41" i="26" s="1"/>
  <c r="AO40" i="26"/>
  <c r="AN40" i="26"/>
  <c r="Q40" i="26" s="1"/>
  <c r="AM40" i="26"/>
  <c r="AK40" i="26"/>
  <c r="AI40" i="26"/>
  <c r="AJ40" i="26" s="1"/>
  <c r="AL40" i="26" s="1"/>
  <c r="AG40" i="26"/>
  <c r="AF40" i="26"/>
  <c r="AE40" i="26"/>
  <c r="AD40" i="26"/>
  <c r="AC40" i="26"/>
  <c r="AA40" i="26"/>
  <c r="AB40" i="26" s="1"/>
  <c r="Z40" i="26"/>
  <c r="Y40" i="26"/>
  <c r="W40" i="26"/>
  <c r="X40" i="26" s="1"/>
  <c r="U40" i="26"/>
  <c r="V40" i="26" s="1"/>
  <c r="T40" i="26"/>
  <c r="S40" i="26"/>
  <c r="AP40" i="26" s="1"/>
  <c r="AO39" i="26"/>
  <c r="AN39" i="26"/>
  <c r="Q39" i="26" s="1"/>
  <c r="AM39" i="26"/>
  <c r="AK39" i="26"/>
  <c r="AI39" i="26"/>
  <c r="AJ39" i="26" s="1"/>
  <c r="AL39" i="26" s="1"/>
  <c r="AG39" i="26"/>
  <c r="AF39" i="26"/>
  <c r="AE39" i="26"/>
  <c r="AD39" i="26"/>
  <c r="AC39" i="26"/>
  <c r="AA39" i="26"/>
  <c r="AB39" i="26" s="1"/>
  <c r="Z39" i="26"/>
  <c r="Y39" i="26"/>
  <c r="W39" i="26"/>
  <c r="X39" i="26" s="1"/>
  <c r="U39" i="26"/>
  <c r="V39" i="26" s="1"/>
  <c r="T39" i="26"/>
  <c r="S39" i="26"/>
  <c r="AP39" i="26" s="1"/>
  <c r="AN38" i="26"/>
  <c r="Q38" i="26" s="1"/>
  <c r="AM38" i="26"/>
  <c r="AK38" i="26"/>
  <c r="AI38" i="26"/>
  <c r="AJ38" i="26" s="1"/>
  <c r="AL38" i="26" s="1"/>
  <c r="AG38" i="26"/>
  <c r="AF38" i="26"/>
  <c r="AE38" i="26"/>
  <c r="AD38" i="26"/>
  <c r="AC38" i="26"/>
  <c r="AB38" i="26"/>
  <c r="AA38" i="26"/>
  <c r="Z38" i="26"/>
  <c r="Y38" i="26"/>
  <c r="W38" i="26"/>
  <c r="X38" i="26" s="1"/>
  <c r="U38" i="26"/>
  <c r="V38" i="26" s="1"/>
  <c r="T38" i="26"/>
  <c r="S38" i="26"/>
  <c r="AH38" i="26" s="1"/>
  <c r="AN37" i="26"/>
  <c r="Q37" i="26" s="1"/>
  <c r="AM37" i="26"/>
  <c r="AK37" i="26"/>
  <c r="AI37" i="26"/>
  <c r="AJ37" i="26" s="1"/>
  <c r="AL37" i="26" s="1"/>
  <c r="AG37" i="26"/>
  <c r="AF37" i="26"/>
  <c r="AE37" i="26"/>
  <c r="AD37" i="26"/>
  <c r="AC37" i="26"/>
  <c r="AB37" i="26"/>
  <c r="AA37" i="26"/>
  <c r="Z37" i="26"/>
  <c r="Y37" i="26"/>
  <c r="W37" i="26"/>
  <c r="X37" i="26" s="1"/>
  <c r="U37" i="26"/>
  <c r="V37" i="26" s="1"/>
  <c r="T37" i="26"/>
  <c r="S37" i="26"/>
  <c r="AH37" i="26" s="1"/>
  <c r="AN36" i="26"/>
  <c r="Q36" i="26" s="1"/>
  <c r="AM36" i="26"/>
  <c r="AK36" i="26"/>
  <c r="AI36" i="26"/>
  <c r="AJ36" i="26" s="1"/>
  <c r="AL36" i="26" s="1"/>
  <c r="AG36" i="26"/>
  <c r="AF36" i="26"/>
  <c r="AE36" i="26"/>
  <c r="AD36" i="26"/>
  <c r="AC36" i="26"/>
  <c r="AB36" i="26"/>
  <c r="AA36" i="26"/>
  <c r="Z36" i="26"/>
  <c r="Y36" i="26"/>
  <c r="W36" i="26"/>
  <c r="X36" i="26" s="1"/>
  <c r="U36" i="26"/>
  <c r="V36" i="26" s="1"/>
  <c r="T36" i="26"/>
  <c r="S36" i="26"/>
  <c r="AH36" i="26" s="1"/>
  <c r="AN35" i="26"/>
  <c r="Q35" i="26" s="1"/>
  <c r="AM35" i="26"/>
  <c r="AK35" i="26"/>
  <c r="AI35" i="26"/>
  <c r="AJ35" i="26" s="1"/>
  <c r="AL35" i="26" s="1"/>
  <c r="AG35" i="26"/>
  <c r="AF35" i="26"/>
  <c r="AE35" i="26"/>
  <c r="AD35" i="26"/>
  <c r="AC35" i="26"/>
  <c r="AA35" i="26"/>
  <c r="AB35" i="26" s="1"/>
  <c r="Z35" i="26"/>
  <c r="Y35" i="26"/>
  <c r="W35" i="26"/>
  <c r="X35" i="26" s="1"/>
  <c r="U35" i="26"/>
  <c r="V35" i="26" s="1"/>
  <c r="T35" i="26"/>
  <c r="S35" i="26"/>
  <c r="AP35" i="26" s="1"/>
  <c r="AN34" i="26"/>
  <c r="Q34" i="26" s="1"/>
  <c r="AM34" i="26"/>
  <c r="AK34" i="26"/>
  <c r="AI34" i="26"/>
  <c r="AJ34" i="26" s="1"/>
  <c r="AL34" i="26" s="1"/>
  <c r="AG34" i="26"/>
  <c r="AF34" i="26"/>
  <c r="AE34" i="26"/>
  <c r="AD34" i="26"/>
  <c r="AC34" i="26"/>
  <c r="AA34" i="26"/>
  <c r="AB34" i="26" s="1"/>
  <c r="Z34" i="26"/>
  <c r="Y34" i="26"/>
  <c r="W34" i="26"/>
  <c r="X34" i="26" s="1"/>
  <c r="V34" i="26"/>
  <c r="U34" i="26"/>
  <c r="T34" i="26"/>
  <c r="S34" i="26"/>
  <c r="AP34" i="26" s="1"/>
  <c r="AN33" i="26"/>
  <c r="Q33" i="26" s="1"/>
  <c r="AM33" i="26"/>
  <c r="AK33" i="26"/>
  <c r="AI33" i="26"/>
  <c r="AJ33" i="26" s="1"/>
  <c r="AL33" i="26" s="1"/>
  <c r="AG33" i="26"/>
  <c r="AF33" i="26"/>
  <c r="AE33" i="26"/>
  <c r="AD33" i="26"/>
  <c r="AC33" i="26"/>
  <c r="AA33" i="26"/>
  <c r="AB33" i="26" s="1"/>
  <c r="Z33" i="26"/>
  <c r="Y33" i="26"/>
  <c r="W33" i="26"/>
  <c r="X33" i="26" s="1"/>
  <c r="V33" i="26"/>
  <c r="U33" i="26"/>
  <c r="T33" i="26"/>
  <c r="S33" i="26"/>
  <c r="AP33" i="26" s="1"/>
  <c r="AO32" i="26"/>
  <c r="AN32" i="26"/>
  <c r="Q32" i="26" s="1"/>
  <c r="AM32" i="26"/>
  <c r="AK32" i="26"/>
  <c r="AI32" i="26"/>
  <c r="AJ32" i="26" s="1"/>
  <c r="AL32" i="26" s="1"/>
  <c r="AH32" i="26"/>
  <c r="AG32" i="26"/>
  <c r="AF32" i="26"/>
  <c r="AE32" i="26"/>
  <c r="AD32" i="26"/>
  <c r="AC32" i="26"/>
  <c r="AA32" i="26"/>
  <c r="AB32" i="26" s="1"/>
  <c r="Z32" i="26"/>
  <c r="Y32" i="26"/>
  <c r="W32" i="26"/>
  <c r="X32" i="26" s="1"/>
  <c r="V32" i="26"/>
  <c r="U32" i="26"/>
  <c r="T32" i="26"/>
  <c r="S32" i="26"/>
  <c r="AP32" i="26" s="1"/>
  <c r="AG31" i="26"/>
  <c r="AF31" i="26"/>
  <c r="AE31" i="26"/>
  <c r="AA31" i="26"/>
  <c r="AB31" i="26" s="1"/>
  <c r="Z31" i="26"/>
  <c r="AC31" i="26" s="1"/>
  <c r="AD31" i="26" s="1"/>
  <c r="W31" i="26"/>
  <c r="X31" i="26" s="1"/>
  <c r="U31" i="26"/>
  <c r="V31" i="26" s="1"/>
  <c r="T31" i="26"/>
  <c r="Y31" i="26" s="1"/>
  <c r="S31" i="26"/>
  <c r="AO31" i="26" s="1"/>
  <c r="AG30" i="26"/>
  <c r="AF30" i="26"/>
  <c r="AE30" i="26"/>
  <c r="AA30" i="26"/>
  <c r="AB30" i="26" s="1"/>
  <c r="AC30" i="26" s="1"/>
  <c r="Z30" i="26"/>
  <c r="W30" i="26"/>
  <c r="X30" i="26" s="1"/>
  <c r="U30" i="26"/>
  <c r="T30" i="26"/>
  <c r="S30" i="26"/>
  <c r="AP30" i="26" s="1"/>
  <c r="AM20" i="26"/>
  <c r="AO20" i="26" s="1"/>
  <c r="Q20" i="26" s="1"/>
  <c r="AG20" i="26"/>
  <c r="AF20" i="26"/>
  <c r="AC20" i="26"/>
  <c r="AE20" i="26" s="1"/>
  <c r="AB20" i="26"/>
  <c r="Z20" i="26"/>
  <c r="AA20" i="26" s="1"/>
  <c r="Y20" i="26"/>
  <c r="X20" i="26"/>
  <c r="W20" i="26"/>
  <c r="V20" i="26"/>
  <c r="AH20" i="26" s="1"/>
  <c r="U20" i="26"/>
  <c r="T20" i="26"/>
  <c r="S20" i="26"/>
  <c r="AM19" i="26"/>
  <c r="AO19" i="26" s="1"/>
  <c r="Q19" i="26" s="1"/>
  <c r="AG19" i="26"/>
  <c r="AF19" i="26"/>
  <c r="AC19" i="26"/>
  <c r="AE19" i="26" s="1"/>
  <c r="AB19" i="26"/>
  <c r="Z19" i="26"/>
  <c r="AA19" i="26" s="1"/>
  <c r="Y19" i="26"/>
  <c r="X19" i="26"/>
  <c r="W19" i="26"/>
  <c r="V19" i="26"/>
  <c r="AH19" i="26" s="1"/>
  <c r="U19" i="26"/>
  <c r="T19" i="26"/>
  <c r="S19" i="26"/>
  <c r="AM18" i="26"/>
  <c r="AO18" i="26" s="1"/>
  <c r="Q18" i="26" s="1"/>
  <c r="AG18" i="26"/>
  <c r="AF18" i="26"/>
  <c r="AC18" i="26"/>
  <c r="AE18" i="26" s="1"/>
  <c r="AB18" i="26"/>
  <c r="AA18" i="26"/>
  <c r="Z18" i="26"/>
  <c r="Y18" i="26"/>
  <c r="X18" i="26"/>
  <c r="W18" i="26"/>
  <c r="V18" i="26"/>
  <c r="AQ18" i="26" s="1"/>
  <c r="U18" i="26"/>
  <c r="T18" i="26"/>
  <c r="S18" i="26"/>
  <c r="AM17" i="26"/>
  <c r="AO17" i="26" s="1"/>
  <c r="Q17" i="26" s="1"/>
  <c r="AG17" i="26"/>
  <c r="AF17" i="26"/>
  <c r="AC17" i="26"/>
  <c r="AE17" i="26" s="1"/>
  <c r="AB17" i="26"/>
  <c r="Z17" i="26"/>
  <c r="AA17" i="26" s="1"/>
  <c r="Y17" i="26"/>
  <c r="X17" i="26"/>
  <c r="W17" i="26"/>
  <c r="V17" i="26"/>
  <c r="AQ17" i="26" s="1"/>
  <c r="U17" i="26"/>
  <c r="T17" i="26"/>
  <c r="S17" i="26"/>
  <c r="AM16" i="26"/>
  <c r="AO16" i="26" s="1"/>
  <c r="Q16" i="26" s="1"/>
  <c r="AG16" i="26"/>
  <c r="AF16" i="26"/>
  <c r="AE16" i="26"/>
  <c r="AC16" i="26"/>
  <c r="AB16" i="26"/>
  <c r="Z16" i="26"/>
  <c r="AA16" i="26" s="1"/>
  <c r="Y16" i="26"/>
  <c r="X16" i="26"/>
  <c r="W16" i="26"/>
  <c r="V16" i="26"/>
  <c r="AH16" i="26" s="1"/>
  <c r="U16" i="26"/>
  <c r="T16" i="26"/>
  <c r="S16" i="26"/>
  <c r="AQ15" i="26"/>
  <c r="AM15" i="26"/>
  <c r="AO15" i="26" s="1"/>
  <c r="Q15" i="26" s="1"/>
  <c r="AG15" i="26"/>
  <c r="AF15" i="26"/>
  <c r="AC15" i="26"/>
  <c r="AE15" i="26" s="1"/>
  <c r="AB15" i="26"/>
  <c r="Z15" i="26"/>
  <c r="AA15" i="26" s="1"/>
  <c r="Y15" i="26"/>
  <c r="X15" i="26"/>
  <c r="W15" i="26"/>
  <c r="V15" i="26"/>
  <c r="AH15" i="26" s="1"/>
  <c r="U15" i="26"/>
  <c r="T15" i="26"/>
  <c r="S15" i="26"/>
  <c r="AM14" i="26"/>
  <c r="AO14" i="26" s="1"/>
  <c r="Q14" i="26" s="1"/>
  <c r="AG14" i="26"/>
  <c r="AF14" i="26"/>
  <c r="AC14" i="26"/>
  <c r="AE14" i="26" s="1"/>
  <c r="AB14" i="26"/>
  <c r="Z14" i="26"/>
  <c r="AA14" i="26" s="1"/>
  <c r="Y14" i="26"/>
  <c r="X14" i="26"/>
  <c r="W14" i="26"/>
  <c r="V14" i="26"/>
  <c r="AH14" i="26" s="1"/>
  <c r="AI14" i="26" s="1"/>
  <c r="AK14" i="26" s="1"/>
  <c r="AL14" i="26" s="1"/>
  <c r="U14" i="26"/>
  <c r="T14" i="26"/>
  <c r="S14" i="26"/>
  <c r="AM13" i="26"/>
  <c r="AO13" i="26" s="1"/>
  <c r="Q13" i="26" s="1"/>
  <c r="AG13" i="26"/>
  <c r="AF13" i="26"/>
  <c r="AC13" i="26"/>
  <c r="AE13" i="26" s="1"/>
  <c r="AB13" i="26"/>
  <c r="Z13" i="26"/>
  <c r="AA13" i="26" s="1"/>
  <c r="Y13" i="26"/>
  <c r="X13" i="26"/>
  <c r="W13" i="26"/>
  <c r="V13" i="26"/>
  <c r="AQ13" i="26" s="1"/>
  <c r="U13" i="26"/>
  <c r="T13" i="26"/>
  <c r="S13" i="26"/>
  <c r="AM12" i="26"/>
  <c r="AO12" i="26" s="1"/>
  <c r="Q12" i="26" s="1"/>
  <c r="AG12" i="26"/>
  <c r="AF12" i="26"/>
  <c r="AC12" i="26"/>
  <c r="AE12" i="26" s="1"/>
  <c r="AB12" i="26"/>
  <c r="Z12" i="26"/>
  <c r="AA12" i="26" s="1"/>
  <c r="Y12" i="26"/>
  <c r="X12" i="26"/>
  <c r="W12" i="26"/>
  <c r="V12" i="26"/>
  <c r="AH12" i="26" s="1"/>
  <c r="U12" i="26"/>
  <c r="T12" i="26"/>
  <c r="S12" i="26"/>
  <c r="AM11" i="26"/>
  <c r="AO11" i="26" s="1"/>
  <c r="Q11" i="26" s="1"/>
  <c r="AG11" i="26"/>
  <c r="AF11" i="26"/>
  <c r="AC11" i="26"/>
  <c r="AE11" i="26" s="1"/>
  <c r="AB11" i="26"/>
  <c r="Z11" i="26"/>
  <c r="AA11" i="26" s="1"/>
  <c r="Y11" i="26"/>
  <c r="X11" i="26"/>
  <c r="W11" i="26"/>
  <c r="V11" i="26"/>
  <c r="AQ11" i="26" s="1"/>
  <c r="U11" i="26"/>
  <c r="T11" i="26"/>
  <c r="S11" i="26"/>
  <c r="AM10" i="26"/>
  <c r="AO10" i="26" s="1"/>
  <c r="Q10" i="26" s="1"/>
  <c r="AH10" i="26"/>
  <c r="AG10" i="26"/>
  <c r="AF10" i="26"/>
  <c r="AC10" i="26"/>
  <c r="AE10" i="26" s="1"/>
  <c r="AB10" i="26"/>
  <c r="Z10" i="26"/>
  <c r="AA10" i="26" s="1"/>
  <c r="Y10" i="26"/>
  <c r="X10" i="26"/>
  <c r="W10" i="26"/>
  <c r="V10" i="26"/>
  <c r="AR10" i="26" s="1"/>
  <c r="U10" i="26"/>
  <c r="T10" i="26"/>
  <c r="S10" i="26"/>
  <c r="AM9" i="26"/>
  <c r="AO9" i="26" s="1"/>
  <c r="Q9" i="26" s="1"/>
  <c r="AG9" i="26"/>
  <c r="AF9" i="26"/>
  <c r="AC9" i="26"/>
  <c r="AE9" i="26" s="1"/>
  <c r="AB9" i="26"/>
  <c r="Z9" i="26"/>
  <c r="AA9" i="26" s="1"/>
  <c r="Y9" i="26"/>
  <c r="X9" i="26"/>
  <c r="W9" i="26"/>
  <c r="V9" i="26"/>
  <c r="AR9" i="26" s="1"/>
  <c r="U9" i="26"/>
  <c r="T9" i="26"/>
  <c r="S9" i="26"/>
  <c r="AM8" i="26"/>
  <c r="AO8" i="26" s="1"/>
  <c r="Q8" i="26" s="1"/>
  <c r="AG8" i="26"/>
  <c r="AF8" i="26"/>
  <c r="AC8" i="26"/>
  <c r="AE8" i="26" s="1"/>
  <c r="AB8" i="26"/>
  <c r="Z8" i="26"/>
  <c r="AA8" i="26" s="1"/>
  <c r="Y8" i="26"/>
  <c r="X8" i="26"/>
  <c r="W8" i="26"/>
  <c r="V8" i="26"/>
  <c r="AH8" i="26" s="1"/>
  <c r="U8" i="26"/>
  <c r="T8" i="26"/>
  <c r="S8" i="26"/>
  <c r="AC7" i="26"/>
  <c r="AE7" i="26" s="1"/>
  <c r="AB7" i="26"/>
  <c r="Z7" i="26"/>
  <c r="AA7" i="26" s="1"/>
  <c r="X7" i="26"/>
  <c r="Y7" i="26" s="1"/>
  <c r="W7" i="26"/>
  <c r="V7" i="26"/>
  <c r="U7" i="26"/>
  <c r="T7" i="26"/>
  <c r="S7" i="26"/>
  <c r="AC6" i="26"/>
  <c r="AE6" i="26" s="1"/>
  <c r="AB6" i="26"/>
  <c r="Z6" i="26"/>
  <c r="AA6" i="26" s="1"/>
  <c r="X6" i="26"/>
  <c r="Y6" i="26" s="1"/>
  <c r="W6" i="26"/>
  <c r="V6" i="26"/>
  <c r="AG6" i="26" s="1"/>
  <c r="U6" i="26"/>
  <c r="T6" i="26"/>
  <c r="S6" i="26"/>
  <c r="R25" i="25"/>
  <c r="R24" i="25"/>
  <c r="R23" i="25"/>
  <c r="R22" i="25"/>
  <c r="R21" i="25"/>
  <c r="R20" i="25"/>
  <c r="R19" i="25"/>
  <c r="R18" i="25"/>
  <c r="R17" i="25"/>
  <c r="R16" i="25"/>
  <c r="R15" i="25"/>
  <c r="R14" i="25"/>
  <c r="R13" i="25"/>
  <c r="R12" i="25"/>
  <c r="R11" i="25"/>
  <c r="R10" i="25"/>
  <c r="R9" i="25"/>
  <c r="R8" i="25"/>
  <c r="R7" i="25"/>
  <c r="AR13" i="26" l="1"/>
  <c r="AR17" i="26"/>
  <c r="AQ14" i="26"/>
  <c r="AR14" i="26"/>
  <c r="AH40" i="26"/>
  <c r="AH35" i="26"/>
  <c r="AI15" i="26"/>
  <c r="AK15" i="26" s="1"/>
  <c r="AL15" i="26" s="1"/>
  <c r="AH11" i="26"/>
  <c r="AR16" i="26"/>
  <c r="AI16" i="26"/>
  <c r="AK16" i="26" s="1"/>
  <c r="AL16" i="26" s="1"/>
  <c r="AH17" i="26"/>
  <c r="AP44" i="26"/>
  <c r="AI8" i="26"/>
  <c r="R26" i="25"/>
  <c r="AH34" i="26"/>
  <c r="AH47" i="26"/>
  <c r="AH39" i="26"/>
  <c r="AO45" i="26"/>
  <c r="AO44" i="26"/>
  <c r="AP45" i="26"/>
  <c r="AH33" i="26"/>
  <c r="AP43" i="26"/>
  <c r="AH46" i="26"/>
  <c r="AO33" i="26"/>
  <c r="AP38" i="26"/>
  <c r="V30" i="26"/>
  <c r="Y30" i="26" s="1"/>
  <c r="AD30" i="26" s="1"/>
  <c r="AI30" i="26" s="1"/>
  <c r="AJ30" i="26" s="1"/>
  <c r="AK30" i="26" s="1"/>
  <c r="AL30" i="26" s="1"/>
  <c r="AM30" i="26" s="1"/>
  <c r="AN30" i="26" s="1"/>
  <c r="Q30" i="26" s="1"/>
  <c r="AF7" i="26"/>
  <c r="AF6" i="26"/>
  <c r="AK8" i="26"/>
  <c r="AL8" i="26" s="1"/>
  <c r="AI19" i="26"/>
  <c r="AK19" i="26" s="1"/>
  <c r="AL19" i="26" s="1"/>
  <c r="AI20" i="26"/>
  <c r="AK20" i="26" s="1"/>
  <c r="AL20" i="26" s="1"/>
  <c r="AI11" i="26"/>
  <c r="AK11" i="26" s="1"/>
  <c r="AL11" i="26" s="1"/>
  <c r="AI17" i="26"/>
  <c r="AK17" i="26" s="1"/>
  <c r="AL17" i="26" s="1"/>
  <c r="AI12" i="26"/>
  <c r="AK12" i="26" s="1"/>
  <c r="AL12" i="26" s="1"/>
  <c r="AI10" i="26"/>
  <c r="AK10" i="26" s="1"/>
  <c r="AL10" i="26" s="1"/>
  <c r="AR18" i="26"/>
  <c r="AR15" i="26"/>
  <c r="AH9" i="26"/>
  <c r="AI9" i="26" s="1"/>
  <c r="AK9" i="26" s="1"/>
  <c r="AL9" i="26" s="1"/>
  <c r="AH18" i="26"/>
  <c r="AI18" i="26" s="1"/>
  <c r="AK18" i="26" s="1"/>
  <c r="AL18" i="26" s="1"/>
  <c r="AQ16" i="26"/>
  <c r="AG7" i="26"/>
  <c r="AH7" i="26" s="1"/>
  <c r="AI7" i="26" s="1"/>
  <c r="AK7" i="26" s="1"/>
  <c r="AL7" i="26" s="1"/>
  <c r="AM7" i="26" s="1"/>
  <c r="AO7" i="26" s="1"/>
  <c r="Q7" i="26" s="1"/>
  <c r="AH6" i="26"/>
  <c r="AI6" i="26" s="1"/>
  <c r="AK6" i="26" s="1"/>
  <c r="AL6" i="26" s="1"/>
  <c r="AM6" i="26" s="1"/>
  <c r="AO6" i="26" s="1"/>
  <c r="Q6" i="26" s="1"/>
  <c r="AR6" i="26"/>
  <c r="AQ12" i="26"/>
  <c r="AR12" i="26"/>
  <c r="AQ10" i="26"/>
  <c r="AR11" i="26"/>
  <c r="AO34" i="26"/>
  <c r="AH41" i="26"/>
  <c r="AO46" i="26"/>
  <c r="AQ9" i="26"/>
  <c r="AO35" i="26"/>
  <c r="AH42" i="26"/>
  <c r="AO47" i="26"/>
  <c r="AQ8" i="26"/>
  <c r="AQ20" i="26"/>
  <c r="AH31" i="26"/>
  <c r="AI31" i="26" s="1"/>
  <c r="AJ31" i="26" s="1"/>
  <c r="AL31" i="26" s="1"/>
  <c r="AM31" i="26" s="1"/>
  <c r="AN31" i="26" s="1"/>
  <c r="Q31" i="26" s="1"/>
  <c r="AO36" i="26"/>
  <c r="AH43" i="26"/>
  <c r="AO48" i="26"/>
  <c r="AQ7" i="26"/>
  <c r="AR8" i="26"/>
  <c r="AH13" i="26"/>
  <c r="AI13" i="26" s="1"/>
  <c r="AK13" i="26" s="1"/>
  <c r="AL13" i="26" s="1"/>
  <c r="AQ19" i="26"/>
  <c r="AR20" i="26"/>
  <c r="AP36" i="26"/>
  <c r="AO37" i="26"/>
  <c r="AP48" i="26"/>
  <c r="AO49" i="26"/>
  <c r="AR19" i="26"/>
  <c r="AP37" i="26"/>
  <c r="AO38" i="26"/>
  <c r="AP49" i="26"/>
  <c r="AO41" i="26"/>
  <c r="AO42" i="26"/>
  <c r="AH30" i="26" l="1"/>
  <c r="Q50" i="26"/>
  <c r="AP31" i="26"/>
  <c r="AP50" i="26" s="1"/>
  <c r="O50" i="26" s="1"/>
  <c r="AK31" i="26"/>
  <c r="AO30" i="26"/>
  <c r="AO50" i="26" s="1"/>
  <c r="I50" i="26" s="1"/>
  <c r="Q21" i="26"/>
  <c r="AR7" i="26"/>
  <c r="AR21" i="26" s="1"/>
  <c r="O21" i="26" s="1"/>
  <c r="AQ6" i="26"/>
  <c r="AQ21" i="26" s="1"/>
  <c r="I21" i="26" s="1"/>
  <c r="O59" i="21" l="1"/>
  <c r="O58" i="21"/>
  <c r="O57" i="21"/>
  <c r="O56" i="21"/>
  <c r="O55" i="21"/>
  <c r="O49" i="21"/>
  <c r="O48" i="21"/>
  <c r="O47" i="21"/>
  <c r="G7" i="21"/>
  <c r="B7" i="21"/>
  <c r="D6" i="21"/>
  <c r="B6" i="21"/>
  <c r="O50" i="21" l="1"/>
  <c r="O51" i="21" s="1"/>
  <c r="E31" i="23" s="1"/>
  <c r="O60" i="21"/>
  <c r="O61" i="21" s="1"/>
  <c r="E33" i="23" s="1"/>
  <c r="E34" i="23" l="1"/>
  <c r="O62" i="21"/>
  <c r="G68" i="21" s="1"/>
  <c r="F11" i="18"/>
  <c r="L11" i="18" s="1"/>
  <c r="F10" i="18"/>
  <c r="L10" i="18" s="1"/>
  <c r="F9" i="18"/>
  <c r="L9" i="18" s="1"/>
  <c r="F8" i="18"/>
  <c r="L8" i="18" s="1"/>
  <c r="F7" i="18"/>
  <c r="L7" i="18" s="1"/>
  <c r="H6" i="18"/>
  <c r="L6" i="18" s="1"/>
  <c r="L19" i="18" l="1"/>
  <c r="D34" i="18"/>
  <c r="E33" i="15" l="1"/>
  <c r="E35" i="15" s="1"/>
  <c r="B11" i="14" s="1"/>
  <c r="E18" i="23" s="1"/>
  <c r="D46" i="20"/>
  <c r="D39" i="12"/>
  <c r="D38" i="12"/>
  <c r="D37" i="12"/>
  <c r="D36" i="12"/>
  <c r="D35" i="12"/>
  <c r="D32" i="12"/>
  <c r="D31" i="12"/>
  <c r="D30" i="12"/>
  <c r="D40" i="12" s="1"/>
  <c r="D23" i="12"/>
  <c r="D22" i="12"/>
  <c r="D20" i="12"/>
  <c r="D19" i="12"/>
  <c r="D18" i="12"/>
  <c r="D17" i="12"/>
  <c r="D14" i="12"/>
  <c r="D13" i="12"/>
  <c r="D12" i="12"/>
  <c r="D11" i="12"/>
  <c r="D10" i="12"/>
  <c r="D9" i="12"/>
  <c r="D8" i="12"/>
  <c r="D7" i="12"/>
  <c r="D44" i="11"/>
  <c r="D43" i="11"/>
  <c r="D42" i="11"/>
  <c r="D41" i="11"/>
  <c r="D40" i="11"/>
  <c r="D36" i="11"/>
  <c r="D35" i="11"/>
  <c r="D30" i="11"/>
  <c r="D29" i="11"/>
  <c r="D27" i="11"/>
  <c r="D26" i="11"/>
  <c r="D25" i="11"/>
  <c r="D22" i="11"/>
  <c r="D11" i="11"/>
  <c r="D10" i="11"/>
  <c r="D9" i="11"/>
  <c r="F115" i="9"/>
  <c r="F111" i="9"/>
  <c r="F108" i="9"/>
  <c r="F106" i="9"/>
  <c r="F101" i="9"/>
  <c r="F100" i="9"/>
  <c r="F99" i="9"/>
  <c r="F97" i="9"/>
  <c r="F93" i="9"/>
  <c r="H50" i="9"/>
  <c r="F32" i="9"/>
  <c r="F31" i="9"/>
  <c r="F30" i="9"/>
  <c r="F29" i="9"/>
  <c r="F28" i="9"/>
  <c r="F27" i="9"/>
  <c r="F26" i="9"/>
  <c r="F25" i="9"/>
  <c r="F22" i="9"/>
  <c r="F21" i="9"/>
  <c r="F20" i="9"/>
  <c r="F16" i="9"/>
  <c r="F15" i="9"/>
  <c r="F14" i="9"/>
  <c r="F13" i="9"/>
  <c r="F12" i="9"/>
  <c r="F11" i="9"/>
  <c r="F10" i="9"/>
  <c r="F9" i="9"/>
  <c r="F8" i="9"/>
  <c r="E13" i="24"/>
  <c r="S38" i="8"/>
  <c r="R38" i="8"/>
  <c r="P38" i="8"/>
  <c r="L38" i="8"/>
  <c r="M38" i="8" s="1"/>
  <c r="N38" i="8" s="1"/>
  <c r="S37" i="8"/>
  <c r="R37" i="8"/>
  <c r="P37" i="8"/>
  <c r="Q37" i="8" s="1"/>
  <c r="L37" i="8"/>
  <c r="M37" i="8" s="1"/>
  <c r="N37" i="8" s="1"/>
  <c r="I37" i="8"/>
  <c r="S36" i="8"/>
  <c r="R36" i="8"/>
  <c r="P36" i="8"/>
  <c r="L36" i="8"/>
  <c r="M36" i="8" s="1"/>
  <c r="N36" i="8" s="1"/>
  <c r="I36" i="8"/>
  <c r="S35" i="8"/>
  <c r="R35" i="8"/>
  <c r="P35" i="8"/>
  <c r="L35" i="8"/>
  <c r="M35" i="8" s="1"/>
  <c r="N35" i="8" s="1"/>
  <c r="I35" i="8"/>
  <c r="I33" i="8"/>
  <c r="I32" i="8"/>
  <c r="I31" i="8"/>
  <c r="I30" i="8"/>
  <c r="I29" i="8"/>
  <c r="I28" i="8"/>
  <c r="S27" i="8"/>
  <c r="R27" i="8"/>
  <c r="I27" i="8" s="1"/>
  <c r="P27" i="8"/>
  <c r="Q27" i="8" s="1"/>
  <c r="L27" i="8"/>
  <c r="M27" i="8" s="1"/>
  <c r="N27" i="8" s="1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9" i="8"/>
  <c r="P8" i="8"/>
  <c r="M8" i="8"/>
  <c r="N8" i="8" s="1"/>
  <c r="S8" i="8" s="1"/>
  <c r="H8" i="7"/>
  <c r="H7" i="7"/>
  <c r="H6" i="7"/>
  <c r="H5" i="7"/>
  <c r="H43" i="7" s="1"/>
  <c r="E8" i="24" s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6" i="5"/>
  <c r="J5" i="5"/>
  <c r="J4" i="5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41" i="5" l="1"/>
  <c r="E26" i="24"/>
  <c r="F117" i="9"/>
  <c r="D24" i="12"/>
  <c r="D41" i="12" s="1"/>
  <c r="D48" i="20"/>
  <c r="E24" i="23"/>
  <c r="E26" i="23" s="1"/>
  <c r="E27" i="23" s="1"/>
  <c r="H37" i="21" s="1"/>
  <c r="D42" i="12"/>
  <c r="E27" i="24"/>
  <c r="Q35" i="8"/>
  <c r="T35" i="8" s="1"/>
  <c r="U35" i="8" s="1"/>
  <c r="E16" i="23"/>
  <c r="F51" i="9"/>
  <c r="T37" i="8"/>
  <c r="U37" i="8" s="1"/>
  <c r="T27" i="8"/>
  <c r="U27" i="8" s="1"/>
  <c r="Q8" i="8"/>
  <c r="Q36" i="8"/>
  <c r="T36" i="8" s="1"/>
  <c r="U36" i="8" s="1"/>
  <c r="Q38" i="8"/>
  <c r="T38" i="8" s="1"/>
  <c r="U38" i="8" s="1"/>
  <c r="E6" i="24"/>
  <c r="H113" i="9"/>
  <c r="H32" i="9"/>
  <c r="E28" i="24" l="1"/>
  <c r="E11" i="23" s="1"/>
  <c r="E36" i="24"/>
  <c r="E17" i="24"/>
  <c r="F135" i="9"/>
  <c r="T8" i="8"/>
  <c r="U8" i="8" s="1"/>
  <c r="R8" i="8"/>
  <c r="I8" i="8"/>
  <c r="L52" i="8" s="1"/>
  <c r="I78" i="8" s="1"/>
  <c r="H170" i="8" s="1"/>
  <c r="T4" i="8"/>
  <c r="H34" i="21"/>
  <c r="K38" i="21" s="1"/>
  <c r="G67" i="21" s="1"/>
  <c r="G69" i="21" s="1"/>
  <c r="E36" i="23"/>
  <c r="E20" i="24"/>
  <c r="E22" i="24" s="1"/>
  <c r="E10" i="23" s="1"/>
  <c r="E5" i="24"/>
  <c r="AN49" i="3"/>
  <c r="Q49" i="3" s="1"/>
  <c r="AM49" i="3"/>
  <c r="AK49" i="3"/>
  <c r="AI49" i="3"/>
  <c r="AJ49" i="3" s="1"/>
  <c r="AL49" i="3" s="1"/>
  <c r="AG49" i="3"/>
  <c r="AF49" i="3"/>
  <c r="AE49" i="3"/>
  <c r="AD49" i="3"/>
  <c r="AC49" i="3"/>
  <c r="AA49" i="3"/>
  <c r="AB49" i="3" s="1"/>
  <c r="Z49" i="3"/>
  <c r="Y49" i="3"/>
  <c r="W49" i="3"/>
  <c r="X49" i="3" s="1"/>
  <c r="U49" i="3"/>
  <c r="V49" i="3" s="1"/>
  <c r="T49" i="3"/>
  <c r="S49" i="3"/>
  <c r="AH49" i="3" s="1"/>
  <c r="AN48" i="3"/>
  <c r="Q48" i="3" s="1"/>
  <c r="AM48" i="3"/>
  <c r="AK48" i="3"/>
  <c r="AI48" i="3"/>
  <c r="AJ48" i="3" s="1"/>
  <c r="AL48" i="3" s="1"/>
  <c r="AG48" i="3"/>
  <c r="AF48" i="3"/>
  <c r="AE48" i="3"/>
  <c r="AD48" i="3"/>
  <c r="AC48" i="3"/>
  <c r="AA48" i="3"/>
  <c r="AB48" i="3" s="1"/>
  <c r="Z48" i="3"/>
  <c r="Y48" i="3"/>
  <c r="W48" i="3"/>
  <c r="X48" i="3" s="1"/>
  <c r="U48" i="3"/>
  <c r="V48" i="3" s="1"/>
  <c r="T48" i="3"/>
  <c r="S48" i="3"/>
  <c r="AH48" i="3" s="1"/>
  <c r="AN47" i="3"/>
  <c r="Q47" i="3" s="1"/>
  <c r="AM47" i="3"/>
  <c r="AK47" i="3"/>
  <c r="AI47" i="3"/>
  <c r="AJ47" i="3" s="1"/>
  <c r="AL47" i="3" s="1"/>
  <c r="AG47" i="3"/>
  <c r="AF47" i="3"/>
  <c r="AE47" i="3"/>
  <c r="AD47" i="3"/>
  <c r="AC47" i="3"/>
  <c r="AA47" i="3"/>
  <c r="AB47" i="3" s="1"/>
  <c r="Z47" i="3"/>
  <c r="Y47" i="3"/>
  <c r="W47" i="3"/>
  <c r="X47" i="3" s="1"/>
  <c r="U47" i="3"/>
  <c r="V47" i="3" s="1"/>
  <c r="T47" i="3"/>
  <c r="S47" i="3"/>
  <c r="AH47" i="3" s="1"/>
  <c r="AN46" i="3"/>
  <c r="Q46" i="3" s="1"/>
  <c r="AM46" i="3"/>
  <c r="AK46" i="3"/>
  <c r="AI46" i="3"/>
  <c r="AJ46" i="3" s="1"/>
  <c r="AL46" i="3" s="1"/>
  <c r="AG46" i="3"/>
  <c r="AF46" i="3"/>
  <c r="AE46" i="3"/>
  <c r="AD46" i="3"/>
  <c r="AC46" i="3"/>
  <c r="AA46" i="3"/>
  <c r="AB46" i="3" s="1"/>
  <c r="Z46" i="3"/>
  <c r="Y46" i="3"/>
  <c r="W46" i="3"/>
  <c r="X46" i="3" s="1"/>
  <c r="U46" i="3"/>
  <c r="V46" i="3" s="1"/>
  <c r="T46" i="3"/>
  <c r="S46" i="3"/>
  <c r="AH46" i="3" s="1"/>
  <c r="AN45" i="3"/>
  <c r="Q45" i="3" s="1"/>
  <c r="AM45" i="3"/>
  <c r="AK45" i="3"/>
  <c r="AI45" i="3"/>
  <c r="AJ45" i="3" s="1"/>
  <c r="AL45" i="3" s="1"/>
  <c r="AG45" i="3"/>
  <c r="AF45" i="3"/>
  <c r="AE45" i="3"/>
  <c r="AD45" i="3"/>
  <c r="AC45" i="3"/>
  <c r="AA45" i="3"/>
  <c r="AB45" i="3" s="1"/>
  <c r="Z45" i="3"/>
  <c r="Y45" i="3"/>
  <c r="W45" i="3"/>
  <c r="X45" i="3" s="1"/>
  <c r="U45" i="3"/>
  <c r="V45" i="3" s="1"/>
  <c r="T45" i="3"/>
  <c r="S45" i="3"/>
  <c r="AP45" i="3" s="1"/>
  <c r="AN44" i="3"/>
  <c r="Q44" i="3" s="1"/>
  <c r="AM44" i="3"/>
  <c r="AK44" i="3"/>
  <c r="AI44" i="3"/>
  <c r="AJ44" i="3" s="1"/>
  <c r="AL44" i="3" s="1"/>
  <c r="AG44" i="3"/>
  <c r="AF44" i="3"/>
  <c r="AE44" i="3"/>
  <c r="AD44" i="3"/>
  <c r="AC44" i="3"/>
  <c r="AA44" i="3"/>
  <c r="AB44" i="3" s="1"/>
  <c r="Z44" i="3"/>
  <c r="Y44" i="3"/>
  <c r="W44" i="3"/>
  <c r="X44" i="3" s="1"/>
  <c r="U44" i="3"/>
  <c r="V44" i="3" s="1"/>
  <c r="T44" i="3"/>
  <c r="S44" i="3"/>
  <c r="AP44" i="3" s="1"/>
  <c r="AN43" i="3"/>
  <c r="Q43" i="3" s="1"/>
  <c r="AM43" i="3"/>
  <c r="AK43" i="3"/>
  <c r="AI43" i="3"/>
  <c r="AJ43" i="3" s="1"/>
  <c r="AL43" i="3" s="1"/>
  <c r="AG43" i="3"/>
  <c r="AF43" i="3"/>
  <c r="AE43" i="3"/>
  <c r="AD43" i="3"/>
  <c r="AC43" i="3"/>
  <c r="AA43" i="3"/>
  <c r="AB43" i="3" s="1"/>
  <c r="Z43" i="3"/>
  <c r="Y43" i="3"/>
  <c r="W43" i="3"/>
  <c r="X43" i="3" s="1"/>
  <c r="U43" i="3"/>
  <c r="V43" i="3" s="1"/>
  <c r="T43" i="3"/>
  <c r="S43" i="3"/>
  <c r="AH43" i="3" s="1"/>
  <c r="AN42" i="3"/>
  <c r="Q42" i="3" s="1"/>
  <c r="AM42" i="3"/>
  <c r="AK42" i="3"/>
  <c r="AI42" i="3"/>
  <c r="AJ42" i="3" s="1"/>
  <c r="AL42" i="3" s="1"/>
  <c r="AG42" i="3"/>
  <c r="AF42" i="3"/>
  <c r="AE42" i="3"/>
  <c r="AD42" i="3"/>
  <c r="AC42" i="3"/>
  <c r="AA42" i="3"/>
  <c r="AB42" i="3" s="1"/>
  <c r="Z42" i="3"/>
  <c r="Y42" i="3"/>
  <c r="W42" i="3"/>
  <c r="X42" i="3" s="1"/>
  <c r="U42" i="3"/>
  <c r="V42" i="3" s="1"/>
  <c r="T42" i="3"/>
  <c r="S42" i="3"/>
  <c r="AP42" i="3" s="1"/>
  <c r="AN41" i="3"/>
  <c r="Q41" i="3" s="1"/>
  <c r="AM41" i="3"/>
  <c r="AK41" i="3"/>
  <c r="AI41" i="3"/>
  <c r="AJ41" i="3" s="1"/>
  <c r="AL41" i="3" s="1"/>
  <c r="AG41" i="3"/>
  <c r="AF41" i="3"/>
  <c r="AE41" i="3"/>
  <c r="AD41" i="3"/>
  <c r="AC41" i="3"/>
  <c r="AA41" i="3"/>
  <c r="AB41" i="3" s="1"/>
  <c r="Z41" i="3"/>
  <c r="Y41" i="3"/>
  <c r="X41" i="3"/>
  <c r="W41" i="3"/>
  <c r="U41" i="3"/>
  <c r="V41" i="3" s="1"/>
  <c r="T41" i="3"/>
  <c r="S41" i="3"/>
  <c r="AP41" i="3" s="1"/>
  <c r="AN40" i="3"/>
  <c r="Q40" i="3" s="1"/>
  <c r="AM40" i="3"/>
  <c r="AK40" i="3"/>
  <c r="AI40" i="3"/>
  <c r="AJ40" i="3" s="1"/>
  <c r="AL40" i="3" s="1"/>
  <c r="AG40" i="3"/>
  <c r="AF40" i="3"/>
  <c r="AE40" i="3"/>
  <c r="AD40" i="3"/>
  <c r="AC40" i="3"/>
  <c r="AA40" i="3"/>
  <c r="AB40" i="3" s="1"/>
  <c r="Z40" i="3"/>
  <c r="Y40" i="3"/>
  <c r="W40" i="3"/>
  <c r="X40" i="3" s="1"/>
  <c r="U40" i="3"/>
  <c r="V40" i="3" s="1"/>
  <c r="T40" i="3"/>
  <c r="S40" i="3"/>
  <c r="AP40" i="3" s="1"/>
  <c r="AN39" i="3"/>
  <c r="Q39" i="3" s="1"/>
  <c r="AM39" i="3"/>
  <c r="AK39" i="3"/>
  <c r="AI39" i="3"/>
  <c r="AJ39" i="3" s="1"/>
  <c r="AL39" i="3" s="1"/>
  <c r="AG39" i="3"/>
  <c r="AF39" i="3"/>
  <c r="AE39" i="3"/>
  <c r="AD39" i="3"/>
  <c r="AC39" i="3"/>
  <c r="AA39" i="3"/>
  <c r="AB39" i="3" s="1"/>
  <c r="Z39" i="3"/>
  <c r="Y39" i="3"/>
  <c r="W39" i="3"/>
  <c r="X39" i="3" s="1"/>
  <c r="U39" i="3"/>
  <c r="V39" i="3" s="1"/>
  <c r="T39" i="3"/>
  <c r="S39" i="3"/>
  <c r="AP39" i="3" s="1"/>
  <c r="AN38" i="3"/>
  <c r="Q38" i="3" s="1"/>
  <c r="AM38" i="3"/>
  <c r="AK38" i="3"/>
  <c r="AI38" i="3"/>
  <c r="AJ38" i="3" s="1"/>
  <c r="AL38" i="3" s="1"/>
  <c r="AG38" i="3"/>
  <c r="AF38" i="3"/>
  <c r="AE38" i="3"/>
  <c r="AD38" i="3"/>
  <c r="AC38" i="3"/>
  <c r="AA38" i="3"/>
  <c r="AB38" i="3" s="1"/>
  <c r="Z38" i="3"/>
  <c r="Y38" i="3"/>
  <c r="W38" i="3"/>
  <c r="X38" i="3" s="1"/>
  <c r="U38" i="3"/>
  <c r="V38" i="3" s="1"/>
  <c r="T38" i="3"/>
  <c r="S38" i="3"/>
  <c r="AP38" i="3" s="1"/>
  <c r="AN37" i="3"/>
  <c r="Q37" i="3" s="1"/>
  <c r="AM37" i="3"/>
  <c r="AK37" i="3"/>
  <c r="AI37" i="3"/>
  <c r="AJ37" i="3" s="1"/>
  <c r="AL37" i="3" s="1"/>
  <c r="AG37" i="3"/>
  <c r="AF37" i="3"/>
  <c r="AE37" i="3"/>
  <c r="AD37" i="3"/>
  <c r="AC37" i="3"/>
  <c r="AA37" i="3"/>
  <c r="AB37" i="3" s="1"/>
  <c r="Z37" i="3"/>
  <c r="Y37" i="3"/>
  <c r="W37" i="3"/>
  <c r="X37" i="3" s="1"/>
  <c r="V37" i="3"/>
  <c r="U37" i="3"/>
  <c r="T37" i="3"/>
  <c r="S37" i="3"/>
  <c r="AO37" i="3" s="1"/>
  <c r="AN36" i="3"/>
  <c r="Q36" i="3" s="1"/>
  <c r="AM36" i="3"/>
  <c r="AK36" i="3"/>
  <c r="AI36" i="3"/>
  <c r="AJ36" i="3" s="1"/>
  <c r="AL36" i="3" s="1"/>
  <c r="AG36" i="3"/>
  <c r="AF36" i="3"/>
  <c r="AE36" i="3"/>
  <c r="AD36" i="3"/>
  <c r="AC36" i="3"/>
  <c r="AA36" i="3"/>
  <c r="AB36" i="3" s="1"/>
  <c r="Z36" i="3"/>
  <c r="Y36" i="3"/>
  <c r="W36" i="3"/>
  <c r="X36" i="3" s="1"/>
  <c r="U36" i="3"/>
  <c r="V36" i="3" s="1"/>
  <c r="T36" i="3"/>
  <c r="S36" i="3"/>
  <c r="AH36" i="3" s="1"/>
  <c r="AN35" i="3"/>
  <c r="Q35" i="3" s="1"/>
  <c r="AM35" i="3"/>
  <c r="AK35" i="3"/>
  <c r="AI35" i="3"/>
  <c r="AJ35" i="3" s="1"/>
  <c r="AL35" i="3" s="1"/>
  <c r="AG35" i="3"/>
  <c r="AF35" i="3"/>
  <c r="AE35" i="3"/>
  <c r="AD35" i="3"/>
  <c r="AC35" i="3"/>
  <c r="AA35" i="3"/>
  <c r="AB35" i="3" s="1"/>
  <c r="Z35" i="3"/>
  <c r="Y35" i="3"/>
  <c r="W35" i="3"/>
  <c r="X35" i="3" s="1"/>
  <c r="U35" i="3"/>
  <c r="V35" i="3" s="1"/>
  <c r="T35" i="3"/>
  <c r="S35" i="3"/>
  <c r="AP35" i="3" s="1"/>
  <c r="AN34" i="3"/>
  <c r="Q34" i="3" s="1"/>
  <c r="AM34" i="3"/>
  <c r="AK34" i="3"/>
  <c r="AI34" i="3"/>
  <c r="AJ34" i="3" s="1"/>
  <c r="AL34" i="3" s="1"/>
  <c r="AG34" i="3"/>
  <c r="AF34" i="3"/>
  <c r="AE34" i="3"/>
  <c r="AD34" i="3"/>
  <c r="AC34" i="3"/>
  <c r="AA34" i="3"/>
  <c r="AB34" i="3" s="1"/>
  <c r="Z34" i="3"/>
  <c r="Y34" i="3"/>
  <c r="W34" i="3"/>
  <c r="X34" i="3" s="1"/>
  <c r="U34" i="3"/>
  <c r="V34" i="3" s="1"/>
  <c r="T34" i="3"/>
  <c r="S34" i="3"/>
  <c r="AP34" i="3" s="1"/>
  <c r="AN33" i="3"/>
  <c r="Q33" i="3" s="1"/>
  <c r="AM33" i="3"/>
  <c r="AK33" i="3"/>
  <c r="AI33" i="3"/>
  <c r="AJ33" i="3" s="1"/>
  <c r="AL33" i="3" s="1"/>
  <c r="AG33" i="3"/>
  <c r="AF33" i="3"/>
  <c r="AE33" i="3"/>
  <c r="AD33" i="3"/>
  <c r="AC33" i="3"/>
  <c r="AA33" i="3"/>
  <c r="AB33" i="3" s="1"/>
  <c r="Z33" i="3"/>
  <c r="Y33" i="3"/>
  <c r="W33" i="3"/>
  <c r="X33" i="3" s="1"/>
  <c r="U33" i="3"/>
  <c r="V33" i="3" s="1"/>
  <c r="T33" i="3"/>
  <c r="S33" i="3"/>
  <c r="AP33" i="3" s="1"/>
  <c r="AN32" i="3"/>
  <c r="Q32" i="3" s="1"/>
  <c r="AM32" i="3"/>
  <c r="AK32" i="3"/>
  <c r="AI32" i="3"/>
  <c r="AJ32" i="3" s="1"/>
  <c r="AL32" i="3" s="1"/>
  <c r="AG32" i="3"/>
  <c r="AF32" i="3"/>
  <c r="AE32" i="3"/>
  <c r="AD32" i="3"/>
  <c r="AC32" i="3"/>
  <c r="AB32" i="3"/>
  <c r="AA32" i="3"/>
  <c r="Z32" i="3"/>
  <c r="Y32" i="3"/>
  <c r="W32" i="3"/>
  <c r="X32" i="3" s="1"/>
  <c r="U32" i="3"/>
  <c r="V32" i="3" s="1"/>
  <c r="T32" i="3"/>
  <c r="S32" i="3"/>
  <c r="AH32" i="3" s="1"/>
  <c r="AI31" i="3"/>
  <c r="AJ31" i="3" s="1"/>
  <c r="AL31" i="3" s="1"/>
  <c r="AM31" i="3" s="1"/>
  <c r="AN31" i="3" s="1"/>
  <c r="Q31" i="3" s="1"/>
  <c r="AG31" i="3"/>
  <c r="AF31" i="3"/>
  <c r="AE31" i="3"/>
  <c r="AA31" i="3"/>
  <c r="AB31" i="3" s="1"/>
  <c r="AC31" i="3" s="1"/>
  <c r="Z31" i="3"/>
  <c r="W31" i="3"/>
  <c r="X31" i="3" s="1"/>
  <c r="U31" i="3"/>
  <c r="T31" i="3"/>
  <c r="S31" i="3"/>
  <c r="AG30" i="3"/>
  <c r="AF30" i="3"/>
  <c r="AE30" i="3"/>
  <c r="AA30" i="3"/>
  <c r="AB30" i="3" s="1"/>
  <c r="Z30" i="3"/>
  <c r="W30" i="3"/>
  <c r="X30" i="3" s="1"/>
  <c r="U30" i="3"/>
  <c r="T30" i="3"/>
  <c r="S30" i="3"/>
  <c r="AM20" i="3"/>
  <c r="AO20" i="3" s="1"/>
  <c r="Q20" i="3" s="1"/>
  <c r="AG20" i="3"/>
  <c r="AF20" i="3"/>
  <c r="AC20" i="3"/>
  <c r="AE20" i="3" s="1"/>
  <c r="AB20" i="3"/>
  <c r="Z20" i="3"/>
  <c r="AA20" i="3" s="1"/>
  <c r="Y20" i="3"/>
  <c r="X20" i="3"/>
  <c r="W20" i="3"/>
  <c r="V20" i="3"/>
  <c r="AH20" i="3" s="1"/>
  <c r="AI20" i="3" s="1"/>
  <c r="AK20" i="3" s="1"/>
  <c r="AL20" i="3" s="1"/>
  <c r="U20" i="3"/>
  <c r="T20" i="3"/>
  <c r="S20" i="3"/>
  <c r="AM19" i="3"/>
  <c r="AO19" i="3" s="1"/>
  <c r="Q19" i="3" s="1"/>
  <c r="AG19" i="3"/>
  <c r="AF19" i="3"/>
  <c r="AE19" i="3"/>
  <c r="AC19" i="3"/>
  <c r="AB19" i="3"/>
  <c r="Z19" i="3"/>
  <c r="AA19" i="3" s="1"/>
  <c r="Y19" i="3"/>
  <c r="X19" i="3"/>
  <c r="W19" i="3"/>
  <c r="V19" i="3"/>
  <c r="AH19" i="3" s="1"/>
  <c r="U19" i="3"/>
  <c r="T19" i="3"/>
  <c r="S19" i="3"/>
  <c r="AQ18" i="3"/>
  <c r="AM18" i="3"/>
  <c r="AO18" i="3" s="1"/>
  <c r="Q18" i="3" s="1"/>
  <c r="AH18" i="3"/>
  <c r="AI18" i="3" s="1"/>
  <c r="AK18" i="3" s="1"/>
  <c r="AL18" i="3" s="1"/>
  <c r="AG18" i="3"/>
  <c r="AF18" i="3"/>
  <c r="AC18" i="3"/>
  <c r="AE18" i="3" s="1"/>
  <c r="AB18" i="3"/>
  <c r="Z18" i="3"/>
  <c r="AA18" i="3" s="1"/>
  <c r="Y18" i="3"/>
  <c r="X18" i="3"/>
  <c r="W18" i="3"/>
  <c r="V18" i="3"/>
  <c r="AR18" i="3" s="1"/>
  <c r="U18" i="3"/>
  <c r="T18" i="3"/>
  <c r="S18" i="3"/>
  <c r="AQ17" i="3"/>
  <c r="AM17" i="3"/>
  <c r="AO17" i="3" s="1"/>
  <c r="Q17" i="3" s="1"/>
  <c r="AG17" i="3"/>
  <c r="AF17" i="3"/>
  <c r="AC17" i="3"/>
  <c r="AE17" i="3" s="1"/>
  <c r="AB17" i="3"/>
  <c r="Z17" i="3"/>
  <c r="AA17" i="3" s="1"/>
  <c r="Y17" i="3"/>
  <c r="X17" i="3"/>
  <c r="W17" i="3"/>
  <c r="V17" i="3"/>
  <c r="AH17" i="3" s="1"/>
  <c r="U17" i="3"/>
  <c r="T17" i="3"/>
  <c r="S17" i="3"/>
  <c r="AR16" i="3"/>
  <c r="AM16" i="3"/>
  <c r="AO16" i="3" s="1"/>
  <c r="Q16" i="3" s="1"/>
  <c r="AG16" i="3"/>
  <c r="AF16" i="3"/>
  <c r="AE16" i="3"/>
  <c r="AC16" i="3"/>
  <c r="AB16" i="3"/>
  <c r="Z16" i="3"/>
  <c r="AA16" i="3" s="1"/>
  <c r="Y16" i="3"/>
  <c r="X16" i="3"/>
  <c r="W16" i="3"/>
  <c r="V16" i="3"/>
  <c r="AH16" i="3" s="1"/>
  <c r="AI16" i="3" s="1"/>
  <c r="U16" i="3"/>
  <c r="T16" i="3"/>
  <c r="S16" i="3"/>
  <c r="AM15" i="3"/>
  <c r="AO15" i="3" s="1"/>
  <c r="Q15" i="3" s="1"/>
  <c r="AG15" i="3"/>
  <c r="AF15" i="3"/>
  <c r="AC15" i="3"/>
  <c r="AE15" i="3" s="1"/>
  <c r="AB15" i="3"/>
  <c r="Z15" i="3"/>
  <c r="AA15" i="3" s="1"/>
  <c r="Y15" i="3"/>
  <c r="X15" i="3"/>
  <c r="W15" i="3"/>
  <c r="V15" i="3"/>
  <c r="AR15" i="3" s="1"/>
  <c r="U15" i="3"/>
  <c r="T15" i="3"/>
  <c r="S15" i="3"/>
  <c r="AM14" i="3"/>
  <c r="AO14" i="3" s="1"/>
  <c r="Q14" i="3" s="1"/>
  <c r="AG14" i="3"/>
  <c r="AF14" i="3"/>
  <c r="AC14" i="3"/>
  <c r="AE14" i="3" s="1"/>
  <c r="AB14" i="3"/>
  <c r="Z14" i="3"/>
  <c r="AA14" i="3" s="1"/>
  <c r="Y14" i="3"/>
  <c r="X14" i="3"/>
  <c r="W14" i="3"/>
  <c r="V14" i="3"/>
  <c r="AR14" i="3" s="1"/>
  <c r="U14" i="3"/>
  <c r="T14" i="3"/>
  <c r="S14" i="3"/>
  <c r="AM13" i="3"/>
  <c r="AO13" i="3" s="1"/>
  <c r="Q13" i="3" s="1"/>
  <c r="AG13" i="3"/>
  <c r="AF13" i="3"/>
  <c r="AC13" i="3"/>
  <c r="AE13" i="3" s="1"/>
  <c r="AB13" i="3"/>
  <c r="AA13" i="3"/>
  <c r="Z13" i="3"/>
  <c r="Y13" i="3"/>
  <c r="X13" i="3"/>
  <c r="W13" i="3"/>
  <c r="V13" i="3"/>
  <c r="AQ13" i="3" s="1"/>
  <c r="U13" i="3"/>
  <c r="T13" i="3"/>
  <c r="S13" i="3"/>
  <c r="AM12" i="3"/>
  <c r="AO12" i="3" s="1"/>
  <c r="Q12" i="3" s="1"/>
  <c r="AH12" i="3"/>
  <c r="AI12" i="3" s="1"/>
  <c r="AK12" i="3" s="1"/>
  <c r="AL12" i="3" s="1"/>
  <c r="AG12" i="3"/>
  <c r="AF12" i="3"/>
  <c r="AC12" i="3"/>
  <c r="AE12" i="3" s="1"/>
  <c r="AB12" i="3"/>
  <c r="Z12" i="3"/>
  <c r="AA12" i="3" s="1"/>
  <c r="Y12" i="3"/>
  <c r="X12" i="3"/>
  <c r="W12" i="3"/>
  <c r="V12" i="3"/>
  <c r="AR12" i="3" s="1"/>
  <c r="U12" i="3"/>
  <c r="T12" i="3"/>
  <c r="S12" i="3"/>
  <c r="AM11" i="3"/>
  <c r="AO11" i="3" s="1"/>
  <c r="Q11" i="3" s="1"/>
  <c r="AG11" i="3"/>
  <c r="AF11" i="3"/>
  <c r="AC11" i="3"/>
  <c r="AE11" i="3" s="1"/>
  <c r="AB11" i="3"/>
  <c r="Z11" i="3"/>
  <c r="AA11" i="3" s="1"/>
  <c r="Y11" i="3"/>
  <c r="X11" i="3"/>
  <c r="W11" i="3"/>
  <c r="V11" i="3"/>
  <c r="AH11" i="3" s="1"/>
  <c r="U11" i="3"/>
  <c r="T11" i="3"/>
  <c r="S11" i="3"/>
  <c r="AM10" i="3"/>
  <c r="AO10" i="3" s="1"/>
  <c r="Q10" i="3" s="1"/>
  <c r="AG10" i="3"/>
  <c r="AF10" i="3"/>
  <c r="AC10" i="3"/>
  <c r="AE10" i="3" s="1"/>
  <c r="AB10" i="3"/>
  <c r="Z10" i="3"/>
  <c r="AA10" i="3" s="1"/>
  <c r="Y10" i="3"/>
  <c r="X10" i="3"/>
  <c r="W10" i="3"/>
  <c r="V10" i="3"/>
  <c r="AH10" i="3" s="1"/>
  <c r="U10" i="3"/>
  <c r="T10" i="3"/>
  <c r="S10" i="3"/>
  <c r="AM9" i="3"/>
  <c r="AO9" i="3" s="1"/>
  <c r="Q9" i="3" s="1"/>
  <c r="AH9" i="3"/>
  <c r="AI9" i="3" s="1"/>
  <c r="AK9" i="3" s="1"/>
  <c r="AL9" i="3" s="1"/>
  <c r="AG9" i="3"/>
  <c r="AF9" i="3"/>
  <c r="AC9" i="3"/>
  <c r="AE9" i="3" s="1"/>
  <c r="AB9" i="3"/>
  <c r="Z9" i="3"/>
  <c r="AA9" i="3" s="1"/>
  <c r="Y9" i="3"/>
  <c r="X9" i="3"/>
  <c r="W9" i="3"/>
  <c r="V9" i="3"/>
  <c r="AR9" i="3" s="1"/>
  <c r="U9" i="3"/>
  <c r="T9" i="3"/>
  <c r="S9" i="3"/>
  <c r="AM8" i="3"/>
  <c r="AO8" i="3" s="1"/>
  <c r="Q8" i="3" s="1"/>
  <c r="AG8" i="3"/>
  <c r="AF8" i="3"/>
  <c r="AC8" i="3"/>
  <c r="AE8" i="3" s="1"/>
  <c r="AB8" i="3"/>
  <c r="Z8" i="3"/>
  <c r="AA8" i="3" s="1"/>
  <c r="Y8" i="3"/>
  <c r="X8" i="3"/>
  <c r="W8" i="3"/>
  <c r="V8" i="3"/>
  <c r="AH8" i="3" s="1"/>
  <c r="U8" i="3"/>
  <c r="T8" i="3"/>
  <c r="S8" i="3"/>
  <c r="AC7" i="3"/>
  <c r="AE7" i="3" s="1"/>
  <c r="AB7" i="3"/>
  <c r="Z7" i="3"/>
  <c r="AA7" i="3" s="1"/>
  <c r="X7" i="3"/>
  <c r="Y7" i="3" s="1"/>
  <c r="W7" i="3"/>
  <c r="V7" i="3"/>
  <c r="U7" i="3"/>
  <c r="T7" i="3"/>
  <c r="S7" i="3"/>
  <c r="AC6" i="3"/>
  <c r="AE6" i="3" s="1"/>
  <c r="AB6" i="3"/>
  <c r="Z6" i="3"/>
  <c r="AA6" i="3" s="1"/>
  <c r="X6" i="3"/>
  <c r="Y6" i="3" s="1"/>
  <c r="W6" i="3"/>
  <c r="V6" i="3"/>
  <c r="AG6" i="3" s="1"/>
  <c r="U6" i="3"/>
  <c r="T6" i="3"/>
  <c r="S6" i="3"/>
  <c r="AH34" i="3" l="1"/>
  <c r="AI19" i="3"/>
  <c r="AK19" i="3" s="1"/>
  <c r="AL19" i="3" s="1"/>
  <c r="AI11" i="3"/>
  <c r="AK11" i="3" s="1"/>
  <c r="AL11" i="3" s="1"/>
  <c r="AQ15" i="3"/>
  <c r="AR19" i="3"/>
  <c r="AH38" i="3"/>
  <c r="AI8" i="3"/>
  <c r="AK8" i="3" s="1"/>
  <c r="AL8" i="3" s="1"/>
  <c r="AI17" i="3"/>
  <c r="AK17" i="3" s="1"/>
  <c r="AL17" i="3" s="1"/>
  <c r="AH45" i="3"/>
  <c r="AI10" i="3"/>
  <c r="AK10" i="3" s="1"/>
  <c r="AL10" i="3" s="1"/>
  <c r="AR17" i="3"/>
  <c r="AQ12" i="3"/>
  <c r="AO38" i="3"/>
  <c r="AK16" i="3"/>
  <c r="AL16" i="3" s="1"/>
  <c r="AQ16" i="3"/>
  <c r="AH33" i="3"/>
  <c r="E12" i="24"/>
  <c r="E14" i="24" s="1"/>
  <c r="AP31" i="3"/>
  <c r="AC30" i="3"/>
  <c r="AO43" i="3"/>
  <c r="AP43" i="3"/>
  <c r="AP49" i="3"/>
  <c r="AH44" i="3"/>
  <c r="AH37" i="3"/>
  <c r="AH35" i="3"/>
  <c r="AO32" i="3"/>
  <c r="AP37" i="3"/>
  <c r="AH39" i="3"/>
  <c r="AO44" i="3"/>
  <c r="AK31" i="3"/>
  <c r="AO31" i="3"/>
  <c r="V31" i="3"/>
  <c r="Y31" i="3" s="1"/>
  <c r="AD31" i="3" s="1"/>
  <c r="V30" i="3"/>
  <c r="Y30" i="3" s="1"/>
  <c r="AF7" i="3"/>
  <c r="AG7" i="3"/>
  <c r="AH7" i="3" s="1"/>
  <c r="AI7" i="3" s="1"/>
  <c r="AK7" i="3" s="1"/>
  <c r="AL7" i="3" s="1"/>
  <c r="AM7" i="3" s="1"/>
  <c r="AO7" i="3" s="1"/>
  <c r="Q7" i="3" s="1"/>
  <c r="AF6" i="3"/>
  <c r="AH6" i="3" s="1"/>
  <c r="AI6" i="3" s="1"/>
  <c r="AK6" i="3" s="1"/>
  <c r="AL6" i="3" s="1"/>
  <c r="AM6" i="3" s="1"/>
  <c r="AO6" i="3" s="1"/>
  <c r="Q6" i="3" s="1"/>
  <c r="AR6" i="3"/>
  <c r="AQ11" i="3"/>
  <c r="AP32" i="3"/>
  <c r="AO33" i="3"/>
  <c r="AH40" i="3"/>
  <c r="AO45" i="3"/>
  <c r="AQ10" i="3"/>
  <c r="AR11" i="3"/>
  <c r="AO34" i="3"/>
  <c r="AH41" i="3"/>
  <c r="AO46" i="3"/>
  <c r="AQ9" i="3"/>
  <c r="AR10" i="3"/>
  <c r="AH15" i="3"/>
  <c r="AI15" i="3" s="1"/>
  <c r="AK15" i="3" s="1"/>
  <c r="AL15" i="3" s="1"/>
  <c r="AH30" i="3"/>
  <c r="AO35" i="3"/>
  <c r="AH42" i="3"/>
  <c r="AP46" i="3"/>
  <c r="AO47" i="3"/>
  <c r="AQ8" i="3"/>
  <c r="AH14" i="3"/>
  <c r="AI14" i="3" s="1"/>
  <c r="AK14" i="3" s="1"/>
  <c r="AL14" i="3" s="1"/>
  <c r="AQ20" i="3"/>
  <c r="AO36" i="3"/>
  <c r="AP47" i="3"/>
  <c r="AO48" i="3"/>
  <c r="AR13" i="3"/>
  <c r="AQ7" i="3"/>
  <c r="AR8" i="3"/>
  <c r="AH13" i="3"/>
  <c r="AI13" i="3" s="1"/>
  <c r="AK13" i="3" s="1"/>
  <c r="AL13" i="3" s="1"/>
  <c r="AQ19" i="3"/>
  <c r="AR20" i="3"/>
  <c r="AP36" i="3"/>
  <c r="AP48" i="3"/>
  <c r="AO49" i="3"/>
  <c r="AO39" i="3"/>
  <c r="AO40" i="3"/>
  <c r="AO41" i="3"/>
  <c r="AQ14" i="3"/>
  <c r="AO42" i="3"/>
  <c r="E9" i="23" l="1"/>
  <c r="Q21" i="3"/>
  <c r="AD30" i="3"/>
  <c r="AI30" i="3" s="1"/>
  <c r="AJ30" i="3" s="1"/>
  <c r="AK30" i="3" s="1"/>
  <c r="AL30" i="3" s="1"/>
  <c r="AM30" i="3" s="1"/>
  <c r="AN30" i="3" s="1"/>
  <c r="AR7" i="3"/>
  <c r="AR21" i="3" s="1"/>
  <c r="O21" i="3" s="1"/>
  <c r="AQ6" i="3"/>
  <c r="AQ21" i="3" s="1"/>
  <c r="I21" i="3" s="1"/>
  <c r="AH31" i="3"/>
  <c r="AP30" i="3"/>
  <c r="AP50" i="3" s="1"/>
  <c r="O50" i="3" s="1"/>
  <c r="O27" i="25" l="1"/>
  <c r="Q30" i="3"/>
  <c r="Q50" i="3" s="1"/>
  <c r="AO30" i="3"/>
  <c r="AO50" i="3" s="1"/>
  <c r="I50" i="3" s="1"/>
  <c r="I27" i="25" s="1"/>
  <c r="AI18" i="2"/>
  <c r="AK18" i="2" s="1"/>
  <c r="AD18" i="2"/>
  <c r="AA18" i="2"/>
  <c r="Z18" i="2"/>
  <c r="X18" i="2"/>
  <c r="Y18" i="2" s="1"/>
  <c r="V18" i="2"/>
  <c r="U18" i="2"/>
  <c r="T18" i="2"/>
  <c r="AI17" i="2"/>
  <c r="AK17" i="2" s="1"/>
  <c r="AD17" i="2"/>
  <c r="AA17" i="2"/>
  <c r="Z17" i="2"/>
  <c r="X17" i="2"/>
  <c r="Y17" i="2" s="1"/>
  <c r="V17" i="2"/>
  <c r="U17" i="2"/>
  <c r="T17" i="2"/>
  <c r="W17" i="2" s="1"/>
  <c r="AC17" i="2" s="1"/>
  <c r="AE17" i="2" s="1"/>
  <c r="AF17" i="2" s="1"/>
  <c r="AG17" i="2" s="1"/>
  <c r="R17" i="2" s="1"/>
  <c r="AI16" i="2"/>
  <c r="AK16" i="2" s="1"/>
  <c r="AD16" i="2"/>
  <c r="AA16" i="2"/>
  <c r="Z16" i="2"/>
  <c r="X16" i="2"/>
  <c r="Y16" i="2" s="1"/>
  <c r="V16" i="2"/>
  <c r="U16" i="2"/>
  <c r="T16" i="2"/>
  <c r="AI15" i="2"/>
  <c r="AK15" i="2" s="1"/>
  <c r="AD15" i="2"/>
  <c r="AA15" i="2"/>
  <c r="Z15" i="2"/>
  <c r="X15" i="2"/>
  <c r="Y15" i="2" s="1"/>
  <c r="V15" i="2"/>
  <c r="U15" i="2"/>
  <c r="T15" i="2"/>
  <c r="AI14" i="2"/>
  <c r="AK14" i="2" s="1"/>
  <c r="AD14" i="2"/>
  <c r="AA14" i="2"/>
  <c r="Z14" i="2"/>
  <c r="Y14" i="2"/>
  <c r="AB14" i="2" s="1"/>
  <c r="X14" i="2"/>
  <c r="V14" i="2"/>
  <c r="U14" i="2"/>
  <c r="T14" i="2"/>
  <c r="W14" i="2" s="1"/>
  <c r="AC14" i="2" s="1"/>
  <c r="AE14" i="2" s="1"/>
  <c r="AF14" i="2" s="1"/>
  <c r="AG14" i="2" s="1"/>
  <c r="R14" i="2" s="1"/>
  <c r="AI10" i="2"/>
  <c r="AK10" i="2" s="1"/>
  <c r="AD10" i="2"/>
  <c r="AA10" i="2"/>
  <c r="Z10" i="2"/>
  <c r="X10" i="2"/>
  <c r="Y10" i="2" s="1"/>
  <c r="V10" i="2"/>
  <c r="W10" i="2" s="1"/>
  <c r="AC10" i="2" s="1"/>
  <c r="U10" i="2"/>
  <c r="T10" i="2"/>
  <c r="AI9" i="2"/>
  <c r="AK9" i="2" s="1"/>
  <c r="AD9" i="2"/>
  <c r="AA9" i="2"/>
  <c r="Z9" i="2"/>
  <c r="X9" i="2"/>
  <c r="Y9" i="2" s="1"/>
  <c r="AB9" i="2" s="1"/>
  <c r="V9" i="2"/>
  <c r="W9" i="2" s="1"/>
  <c r="AC9" i="2" s="1"/>
  <c r="AE9" i="2" s="1"/>
  <c r="AF9" i="2" s="1"/>
  <c r="AG9" i="2" s="1"/>
  <c r="R9" i="2" s="1"/>
  <c r="U9" i="2"/>
  <c r="T9" i="2"/>
  <c r="AI8" i="2"/>
  <c r="AD8" i="2"/>
  <c r="AA8" i="2"/>
  <c r="Z8" i="2"/>
  <c r="X8" i="2"/>
  <c r="Y8" i="2" s="1"/>
  <c r="V8" i="2"/>
  <c r="U8" i="2"/>
  <c r="T8" i="2"/>
  <c r="W8" i="2" s="1"/>
  <c r="AC8" i="2" s="1"/>
  <c r="AE8" i="2" s="1"/>
  <c r="AF8" i="2" s="1"/>
  <c r="AG8" i="2" s="1"/>
  <c r="R8" i="2" s="1"/>
  <c r="AI7" i="2"/>
  <c r="AD7" i="2"/>
  <c r="AA7" i="2"/>
  <c r="Z7" i="2"/>
  <c r="X7" i="2"/>
  <c r="Y7" i="2" s="1"/>
  <c r="AB7" i="2" s="1"/>
  <c r="V7" i="2"/>
  <c r="U7" i="2"/>
  <c r="T7" i="2"/>
  <c r="AI6" i="2"/>
  <c r="AK6" i="2" s="1"/>
  <c r="AD6" i="2"/>
  <c r="AA6" i="2"/>
  <c r="Z6" i="2"/>
  <c r="X6" i="2"/>
  <c r="Y6" i="2" s="1"/>
  <c r="AB6" i="2" s="1"/>
  <c r="V6" i="2"/>
  <c r="U6" i="2"/>
  <c r="T6" i="2"/>
  <c r="W6" i="2" s="1"/>
  <c r="AC6" i="2" s="1"/>
  <c r="AE6" i="2" s="1"/>
  <c r="AF6" i="2" s="1"/>
  <c r="AG6" i="2" s="1"/>
  <c r="R6" i="2" s="1"/>
  <c r="R27" i="25" l="1"/>
  <c r="AE10" i="2"/>
  <c r="AF10" i="2" s="1"/>
  <c r="AG10" i="2" s="1"/>
  <c r="R10" i="2" s="1"/>
  <c r="W18" i="2"/>
  <c r="AC18" i="2" s="1"/>
  <c r="AE18" i="2" s="1"/>
  <c r="AF18" i="2" s="1"/>
  <c r="AG18" i="2" s="1"/>
  <c r="R18" i="2" s="1"/>
  <c r="AB10" i="2"/>
  <c r="AB15" i="2"/>
  <c r="AB18" i="2"/>
  <c r="W16" i="2"/>
  <c r="AC16" i="2" s="1"/>
  <c r="AE16" i="2" s="1"/>
  <c r="AF16" i="2" s="1"/>
  <c r="AG16" i="2" s="1"/>
  <c r="R16" i="2" s="1"/>
  <c r="AB17" i="2"/>
  <c r="W7" i="2"/>
  <c r="AC7" i="2" s="1"/>
  <c r="AE7" i="2" s="1"/>
  <c r="AF7" i="2" s="1"/>
  <c r="AG7" i="2" s="1"/>
  <c r="R7" i="2" s="1"/>
  <c r="W15" i="2"/>
  <c r="AC15" i="2" s="1"/>
  <c r="AE15" i="2" s="1"/>
  <c r="AF15" i="2" s="1"/>
  <c r="AG15" i="2" s="1"/>
  <c r="R15" i="2" s="1"/>
  <c r="AB8" i="2"/>
  <c r="AB16" i="2"/>
  <c r="AJ8" i="2"/>
  <c r="AK8" i="2"/>
  <c r="AJ9" i="2"/>
  <c r="AJ10" i="2"/>
  <c r="AK7" i="2"/>
  <c r="AJ6" i="2"/>
  <c r="AJ14" i="2"/>
  <c r="AJ18" i="2"/>
  <c r="AJ17" i="2"/>
  <c r="R19" i="2" l="1"/>
  <c r="AJ16" i="2"/>
  <c r="AJ7" i="2"/>
  <c r="AJ15" i="2"/>
  <c r="AK19" i="2"/>
  <c r="O19" i="2" s="1"/>
  <c r="O20" i="2" s="1"/>
  <c r="O29" i="25" s="1"/>
  <c r="AJ19" i="2"/>
  <c r="I19" i="2" s="1"/>
  <c r="I20" i="2" s="1"/>
  <c r="I29" i="25" s="1"/>
  <c r="Q29" i="25" l="1"/>
  <c r="Q30" i="25" s="1"/>
  <c r="R20" i="2"/>
  <c r="E4" i="24" l="1"/>
  <c r="E9" i="24" s="1"/>
  <c r="H44" i="7"/>
  <c r="E8" i="23" l="1"/>
  <c r="E12" i="23" s="1"/>
  <c r="H31" i="21" s="1"/>
  <c r="E29" i="24"/>
  <c r="E33" i="24" s="1"/>
  <c r="E35" i="24" l="1"/>
  <c r="E34" i="24"/>
  <c r="E37" i="24" l="1"/>
</calcChain>
</file>

<file path=xl/sharedStrings.xml><?xml version="1.0" encoding="utf-8"?>
<sst xmlns="http://schemas.openxmlformats.org/spreadsheetml/2006/main" count="1840" uniqueCount="1009">
  <si>
    <t>1.1 - 1.3 ภาระงานด้านการสอนบรรยายและปฏิบัติการ</t>
  </si>
  <si>
    <t>ก. วิชาบรรยาย</t>
  </si>
  <si>
    <t>ที่</t>
  </si>
  <si>
    <t>รายละเอียดวิชา*</t>
  </si>
  <si>
    <t>บรรยาย</t>
  </si>
  <si>
    <t>รวม</t>
  </si>
  <si>
    <t>รหัสวิชา</t>
  </si>
  <si>
    <t>จำนวน
หน่วยกิต</t>
  </si>
  <si>
    <t>จำนวนชั่วโมง</t>
  </si>
  <si>
    <t>จำนวน
ผู้สอน</t>
  </si>
  <si>
    <t>สัดส่วน</t>
  </si>
  <si>
    <t>จำนวนนิสิต</t>
  </si>
  <si>
    <t>ระดับนิสิต</t>
  </si>
  <si>
    <t>ครั้งแรก/
สอนซ้ำ</t>
  </si>
  <si>
    <t>จำนวนครั้ง
ที่สอนซ้ำ</t>
  </si>
  <si>
    <t>สถานที่สอน</t>
  </si>
  <si>
    <t>ในเวลา/
นอกเวลา</t>
  </si>
  <si>
    <t>ภาษาที่
ใช้สอน</t>
  </si>
  <si>
    <t>อาจารย์ผู้สอนหลัก/
ผู้ช่วย</t>
  </si>
  <si>
    <t>ตรี</t>
  </si>
  <si>
    <t>โทเอก</t>
  </si>
  <si>
    <t>คูณ</t>
  </si>
  <si>
    <t>บวก</t>
  </si>
  <si>
    <t>EN</t>
  </si>
  <si>
    <t>final</t>
  </si>
  <si>
    <t>ปฏิบัติ</t>
  </si>
  <si>
    <t>ในเขต/
นอกเขต</t>
  </si>
  <si>
    <t>จำนวนครั้ง 
(รวมไปกลับ)</t>
  </si>
  <si>
    <t>เดินทาง(+)</t>
  </si>
  <si>
    <t>จำนวนชม.(x)</t>
  </si>
  <si>
    <t>นอกเวลา(+)</t>
  </si>
  <si>
    <t>จน. &lt; 20</t>
  </si>
  <si>
    <t>test 20-50</t>
  </si>
  <si>
    <t>20-50</t>
  </si>
  <si>
    <t>limit 6</t>
  </si>
  <si>
    <t>จน. &gt; 20</t>
  </si>
  <si>
    <t>ตรี(เลือกตัวคูณ)</t>
  </si>
  <si>
    <t>โทเอก(เลือกตัวคูณ)</t>
  </si>
  <si>
    <t>x จน.ชั่วโมง x สัดส่วน</t>
  </si>
  <si>
    <t>เดินทาง</t>
  </si>
  <si>
    <t>นอกเวลา</t>
  </si>
  <si>
    <t>จน.ครั้งที่ซ้ำ</t>
  </si>
  <si>
    <t>หลัก</t>
  </si>
  <si>
    <t xml:space="preserve">ภาระงานสอนระดับปริญญาตรี </t>
  </si>
  <si>
    <t xml:space="preserve">ภาระงานสอนระดับบัณฑิตศึกษา </t>
  </si>
  <si>
    <t>ข. วิชาบรรยายและปฏิบัติการ</t>
  </si>
  <si>
    <t>ปฏิบัติการ</t>
  </si>
  <si>
    <t>บัณฑิต</t>
  </si>
  <si>
    <t>เลือกบรรยาย</t>
  </si>
  <si>
    <t>บรรยาย+ปฏิบัติ</t>
  </si>
  <si>
    <t>จำนวนครั้ง</t>
  </si>
  <si>
    <t>คูณสัดส่วน</t>
  </si>
  <si>
    <t>+
นอก</t>
  </si>
  <si>
    <t>ระดับ</t>
  </si>
  <si>
    <t>&lt;20</t>
  </si>
  <si>
    <t>&gt;50</t>
  </si>
  <si>
    <t>&gt;20</t>
  </si>
  <si>
    <t>ครั้งแรก/ซ้ำ</t>
  </si>
  <si>
    <t>สอนนอกเขต</t>
  </si>
  <si>
    <t>ภาษา</t>
  </si>
  <si>
    <t>ลักษณะ</t>
  </si>
  <si>
    <t>อาจารย์</t>
  </si>
  <si>
    <t>ใน/นอก</t>
  </si>
  <si>
    <t>สอนครั้งแรก</t>
  </si>
  <si>
    <t>ปสม.</t>
  </si>
  <si>
    <t>TH</t>
  </si>
  <si>
    <t>ทั่วไป</t>
  </si>
  <si>
    <t>ในเวลา</t>
  </si>
  <si>
    <t>โท</t>
  </si>
  <si>
    <t>สอนซ้ำ</t>
  </si>
  <si>
    <t>อคร.</t>
  </si>
  <si>
    <t>เฉพาะ</t>
  </si>
  <si>
    <t>ผู้ช่วย</t>
  </si>
  <si>
    <t>เอก</t>
  </si>
  <si>
    <t>1.1 ภาระงานด้านการสอนบรรยายและปฏิบัติการ (ต่อ)</t>
  </si>
  <si>
    <t xml:space="preserve">ค. วิชาปฏิบัติการ: การสอนปฏิบัติการ/คุมห้องปฏิบัติการ </t>
  </si>
  <si>
    <t>จำนวน
ครั้งที่
สอนซ้ำ</t>
  </si>
  <si>
    <t>สอนปฏิบัติการแบบ</t>
  </si>
  <si>
    <t>ก</t>
  </si>
  <si>
    <t>ข</t>
  </si>
  <si>
    <t>ซ้ำ</t>
  </si>
  <si>
    <t>ผช</t>
  </si>
  <si>
    <t>ผล</t>
  </si>
  <si>
    <t>check</t>
  </si>
  <si>
    <t>เลือก ก/ข</t>
  </si>
  <si>
    <t>เวลา</t>
  </si>
  <si>
    <t>eng</t>
  </si>
  <si>
    <t>สัดส่วน(x)</t>
  </si>
  <si>
    <t>แบบ ก.</t>
  </si>
  <si>
    <t xml:space="preserve">รวม  </t>
  </si>
  <si>
    <t>*ตาราง 1.1 - 1.3 แสดงคะแนนภาระงานสอนต่อสัปดาห์</t>
  </si>
  <si>
    <t>A : รายละเอียดวิชา</t>
  </si>
  <si>
    <t xml:space="preserve">      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
    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</si>
  <si>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>B : สัดส่วนการกรอก</t>
  </si>
  <si>
    <t xml:space="preserve">      - กรณีผู้สอนทุกคนสอนเท่ากัน เช่น ผู้สอน 2 คน สอนคนละครึ่ง course ให้ใส่ =1/2 จะได้ 0.5 หรืออาจใส่เป็น จำนวนสัปดาห์ เช่น 7.5/15 = 0.5 หรืออาจใส่เป็นจำนวนชั่วโมง เช่น วิชาบรรยาย 3 หน่วยกิต
        22.5/(15*3) = 0.5 
      - กรณีสอนตามเนื้อหาที่มีสัดส่วนต่างกัน เช่น วิชาบรรยาย 3 หน่วยกิต มีผู้สอน 3 คน; คนแรกสอน 3 สัปดาห์ (9 ชั่วโมง), คนที่ 2 สอน 5 สัปดาห์ (15 ชั่วโมง) และคนที่ 3 สอน 7 สัปดาห์ (21 ชั่วโมง); ตัวหารสามารถใช้ 15 สัปดาห์หรือ   
        45 ชั่วโมง ดังนั้น สัดส่วนภาระงาน คนแรก = 0.2 คนที่ 2 = 0.33 และคนที่ 3 = 0.47</t>
  </si>
  <si>
    <t>C : จำนวนครั้งในการไปสอนที่องครักษ์</t>
  </si>
  <si>
    <t xml:space="preserve">     ให้กรอกจำนวนครั้งทั้งหมด (รวมไปกลับ) ที่ไปตลอด course แล้วโปรแกรมจะคำนวณเป็นภาระงานรายสัปดาห์เอง</t>
  </si>
  <si>
    <t>รหัส</t>
  </si>
  <si>
    <t>จำนวน</t>
  </si>
  <si>
    <t>หน่วย</t>
  </si>
  <si>
    <t>ภาระงาน</t>
  </si>
  <si>
    <t>หมายเหตุ</t>
  </si>
  <si>
    <t>วิชา</t>
  </si>
  <si>
    <t>หน่วยกิต</t>
  </si>
  <si>
    <t>นิสิต</t>
  </si>
  <si>
    <t>ภาระงานสอน</t>
  </si>
  <si>
    <t>รวมทั้งสิ้น</t>
  </si>
  <si>
    <t>1.4  การฝึกงาน/การนิเทศงานนิสิต</t>
  </si>
  <si>
    <t>กลุ่มรายวิชาที่มุ่งเน้นการฝึกปฏิบัติงานจริง ณ สถานที่ฝึกปฏิบัติงานจริง</t>
  </si>
  <si>
    <t>1.4.1 การนิเทศการปฏิบัติการสอนและฝึก</t>
  </si>
  <si>
    <t>คิดตามจำนวนนิสิตตามที่ปฏิบัติงานจริง</t>
  </si>
  <si>
    <t>ประสบการณ์วิชาชีพครู/สหกิจศึกษา</t>
  </si>
  <si>
    <t>ระดับปริญญาตรี</t>
  </si>
  <si>
    <t>4 หน่วยภาระงานต่อภาคการศึกษาสำหรับการฝึกสอนทั้งเทอม</t>
  </si>
  <si>
    <t>0.27 หน่วยภาระงานต่อสัปดาห์สำหรับการฝึกสอนเป็นครั้ง</t>
  </si>
  <si>
    <t>ระดับปริญญาโท</t>
  </si>
  <si>
    <t>1.4.2 การดูแลนิสิตฝึกงาน/นิเทศงาน (นอกเหนือจากข้อ 1.4.1)</t>
  </si>
  <si>
    <t>1 หน่วยภาระงานต่อชั่วโมง และคิดได้ไม่เกิน 7 หน่วยภาระงานต่อวัน</t>
  </si>
  <si>
    <t>1.4.3 การประเมินผลการฝึกงานของนิสิต</t>
  </si>
  <si>
    <t>2 หน่วยภาระงานต่อนิสิต</t>
  </si>
  <si>
    <t>(รวมตรวจรายงานและให้คะแนน)</t>
  </si>
  <si>
    <t>1.4.4 การเป็นผู้ประสานงานการฝึกงาน/นิเทศงาน</t>
  </si>
  <si>
    <t>1 หน่วยภาระงานต่อสัปดาห์</t>
  </si>
  <si>
    <t>1.4.5 การนำนิสิตไปศึกษาดูงานที่ระบุในรายวิชา/หลักสูตร</t>
  </si>
  <si>
    <t>1.5  วิชาสัมมนา/หัวข้อเฉพาะทาง</t>
  </si>
  <si>
    <t>1.5.1 การเป็นที่ปรึกษาวิชาสัมมนา/หัวข้อเฉพาะทาง</t>
  </si>
  <si>
    <t>6 หน่วยภาระงานต่อเรื่อง หากมี</t>
  </si>
  <si>
    <t>อาจารย์มากกว่า 1 คน ให้ถ่วงน้ำหนัก</t>
  </si>
  <si>
    <t>ตามสัดส่วนภาระงานที่เกิดขึ้นจริง</t>
  </si>
  <si>
    <t>1 หน่วยภาระงาน ต่อหน่วยชั่วโมง</t>
  </si>
  <si>
    <t xml:space="preserve">1.5.2 การเป็นผู้สอนวิชาสัมมนา/หัวข้อเฉพาะทาง   </t>
  </si>
  <si>
    <t>1.5.3 การเป็นกรรมการสอบวิชาสัมมนา</t>
  </si>
  <si>
    <t>1 หน่วยภาระงานต่อเรื่อง เป็นภาระงานของกรรมการแต่ละคน</t>
  </si>
  <si>
    <t>1.5.4 การเป็นผู้ประสานงาน/ผู้จัดการวิชาสัมมนา</t>
  </si>
  <si>
    <t xml:space="preserve">1 หน่วยภาระงานต่อเรื่อง </t>
  </si>
  <si>
    <t>1.6 การสอนวิชาโครงการ/โครงการวิจัย/ปัญหาพิเศษ/</t>
  </si>
  <si>
    <t xml:space="preserve">ศิลปะนิพนธ์/ภาคนิพนธ์ (Term paper) </t>
  </si>
  <si>
    <t>1.6.1 การเป็นที่ปรึกษาหลักของโครงการ</t>
  </si>
  <si>
    <t>2 หน่วยภาระงานต่อสัปดาห์ ต่อโครงการ</t>
  </si>
  <si>
    <t>1.6.2 การเป็นที่ปรึกษาร่วมของโครงการ</t>
  </si>
  <si>
    <t>1 หน่วยภาระงานต่อสัปดาห์ ต่อโครงการ</t>
  </si>
  <si>
    <t xml:space="preserve">1.6.3 การเรียนรู้เป็นรายบุคคล (Individual study) </t>
  </si>
  <si>
    <t xml:space="preserve">1 หน่วยภาระงานต่อสัปดาห์ ต่อเรื่อง </t>
  </si>
  <si>
    <t xml:space="preserve">      การเรียนรู้แบบแสวงหาความรู้ได้ด้วยตนเอง</t>
  </si>
  <si>
    <t xml:space="preserve">ต่อคน </t>
  </si>
  <si>
    <t xml:space="preserve">      (Self study)</t>
  </si>
  <si>
    <t>1.6.3 การควมคุมภาคสนาม (Field Trip)</t>
  </si>
  <si>
    <t>1 หน่วยภาระงานต่อชั่วโมง และคิดได้ไม่เกิน</t>
  </si>
  <si>
    <t>7 หน่วยภาระงานต่อวัน</t>
  </si>
  <si>
    <t xml:space="preserve">1.6.4 การเป็นกรรมการพิจารณาโครงร่าง (Proposal) </t>
  </si>
  <si>
    <t>1 หน่วยภาระงานต่อโครงร่าง</t>
  </si>
  <si>
    <t xml:space="preserve">เป็นภาระงานของกรรมการแต่ละคน </t>
  </si>
  <si>
    <t xml:space="preserve">1.6.5 การเป็นกรรมการสอบวิชาโครงการ/วิจัย </t>
  </si>
  <si>
    <t>3 หน่วยภาระงานต่อโครงการ/วิจัย</t>
  </si>
  <si>
    <t xml:space="preserve">      กรรมการพิจารณาผลงานโครงการ กรรมการกลาง</t>
  </si>
  <si>
    <t xml:space="preserve">      กรรมการผู้ทรงคุณวุฒิ</t>
  </si>
  <si>
    <t>โดยรวมภาระงานอ่านตรวจและประเมินรายงาน</t>
  </si>
  <si>
    <t>จำนวนสัปดาห์/ภาคเรียน  =  15 สัปดาห์</t>
  </si>
  <si>
    <t>ครั้งที่โท</t>
  </si>
  <si>
    <t>แผน</t>
  </si>
  <si>
    <t>หน้าที่</t>
  </si>
  <si>
    <t>ชื่อนิสิต</t>
  </si>
  <si>
    <t>หลักสูตร</t>
  </si>
  <si>
    <t>ครั้งที่</t>
  </si>
  <si>
    <t>หมายเหตุ (หน่วยภาระงานที่ได้ต่อสัปดาห์หรืองาน)</t>
  </si>
  <si>
    <t>ครั้งที่เอก</t>
  </si>
  <si>
    <t>การศึกษา</t>
  </si>
  <si>
    <t>คิดภาระงาน</t>
  </si>
  <si>
    <t>ก. การเป็นที่ปรึกษา</t>
  </si>
  <si>
    <t>ป.โท</t>
  </si>
  <si>
    <t>ก 2</t>
  </si>
  <si>
    <t>ประธาน</t>
  </si>
  <si>
    <t>2 หน่วยภาระงานต่อสัปดาห์ จำนวนภาคการศึกษาที่คิดตามจริง แต่ไม่เกิน 4 ภาคการศึกษา</t>
  </si>
  <si>
    <t>ปริญญานิพนธ์</t>
  </si>
  <si>
    <t>กรรมการ</t>
  </si>
  <si>
    <t>1 หน่วยภาระงานต่อสัปดาห์ จำนวนภาคการศึกษาที่คิดตามจริง แต่ไม่เกิน 4 ภาคการศึกษา</t>
  </si>
  <si>
    <t>ป.เอก</t>
  </si>
  <si>
    <t xml:space="preserve">แบบที่ 2 </t>
  </si>
  <si>
    <t>3 หน่วยภาระงานต่อสัปดาห์ จำนวนภาคการศึกษาที่คิดตามจริง แต่ไม่เกิน 4 ภาคการศึกษา</t>
  </si>
  <si>
    <t>หลักสูตรโท</t>
  </si>
  <si>
    <t>วท.ม.</t>
  </si>
  <si>
    <t>กศ.ม.</t>
  </si>
  <si>
    <t>ข. การเป็นกรรมการพิจารณา</t>
  </si>
  <si>
    <t>ได้คิดภาระงานของอาจารย์ที่ปรึกษาหลัก รวมไว้ในภาระงานของที่ปรึกษาปริญญานิพนธ์แล้ว</t>
  </si>
  <si>
    <t>หลักสูตรเอก</t>
  </si>
  <si>
    <t>โครงร่างปริญญานิพนธ์</t>
  </si>
  <si>
    <t>3 หน่วยภาระงานต่อเรื่อง คิดเฉพาะภาคการศึกษาที่มีประกาศแต่งตั้ง</t>
  </si>
  <si>
    <t>ปร.ด.</t>
  </si>
  <si>
    <t>(ยกเว้นอาจารย์ที่ปรึกษา</t>
  </si>
  <si>
    <t>4 หน่วยภาระงานต่อเรื่อง คิดเฉพาะภาคการศึกษาที่มีประกาศแต่งตั้ง</t>
  </si>
  <si>
    <t>กศ.ด.</t>
  </si>
  <si>
    <t>ปริญญานิพนธ์)</t>
  </si>
  <si>
    <t>ค. การเป็นกรรมการสอบ</t>
  </si>
  <si>
    <t>10 หน่วยภาระงานต่อเรื่อง คิดเฉพาะภาคการศึกษาที่มีประกาศแต่งตั้ง</t>
  </si>
  <si>
    <t>12 หน่วยภาระงานต่อเรื่อง คิดเฉพาะภาคการศึกษาที่มีประกาศแต่งตั้ง</t>
  </si>
  <si>
    <t>(คิดภาระงานของกรรมการ</t>
  </si>
  <si>
    <t>แต่ละคน)</t>
  </si>
  <si>
    <t>ง. การเป็นที่ปรึกษา</t>
  </si>
  <si>
    <t>แผน ข</t>
  </si>
  <si>
    <t xml:space="preserve">1 หน่วยภาระงานต่อสัปดาห์ </t>
  </si>
  <si>
    <t>สารนิพนธ์</t>
  </si>
  <si>
    <t>จำนวนภาคการศึกษาที่คิดตามจริง</t>
  </si>
  <si>
    <t xml:space="preserve"> แต่ไม่เกิน 2 ภาคการศึกษา</t>
  </si>
  <si>
    <t>จ. การเป็นกรรมการสอบ</t>
  </si>
  <si>
    <t>6 หน่วยภาระงานต่อเรื่อง คิดเฉพาะภาคการศึกษาที่มีประกาศแต่งตั้ง</t>
  </si>
  <si>
    <t>ฉ. การเป็นกรรมการสอบ</t>
  </si>
  <si>
    <t>ประมวลความรู้</t>
  </si>
  <si>
    <t>ช. การเป็นกรรมการสอบ</t>
  </si>
  <si>
    <t>3 หน่วยภาระงานต่อนิสิต</t>
  </si>
  <si>
    <t>วัดคุณสมบัติ ป.เอก</t>
  </si>
  <si>
    <t>รายการ</t>
  </si>
  <si>
    <t>สาขาวิชา</t>
  </si>
  <si>
    <t>ชั้นปี</t>
  </si>
  <si>
    <t>ชื่อชมรม/สโมสร/โครงการกิจกรรม</t>
  </si>
  <si>
    <t>ต่อสัปดาห์</t>
  </si>
  <si>
    <t>ก. อาจารย์ที่ปรึกษานิสิต</t>
  </si>
  <si>
    <t>1 หน่วยภาระงานต่อสัปดาห์ ต่อภาคการศึกษา</t>
  </si>
  <si>
    <t>(แต่งตั้งโดยคณะ)</t>
  </si>
  <si>
    <t>ข. อาจารย์ที่ปรึกษาชมรม/</t>
  </si>
  <si>
    <t>1 หน่วยภาระงานต่อสัปดาห์ ต่อภาคการศึกษา ต่อชมรม</t>
  </si>
  <si>
    <t>สโมสร/กิจกรรมนิสิต</t>
  </si>
  <si>
    <t>(แต่งตั้งโดยฝ่ายพัฒนาศักยภาพนิสิต)</t>
  </si>
  <si>
    <t xml:space="preserve">หมายเหตุ : </t>
  </si>
  <si>
    <t xml:space="preserve"> ให้ใส่ข้อมูลอื่น ๆ ที่เห็นควรระบุเพื่อความชัดเจนในช่องหมายเหตุ เช่น วันที่หรือระยะเวลาดำเนินกิจกรรมโครงการ</t>
  </si>
  <si>
    <t>วท.บ.</t>
  </si>
  <si>
    <t>กศ.บ.</t>
  </si>
  <si>
    <t>ลักษณะผลงาน</t>
  </si>
  <si>
    <t>แก้ไข</t>
  </si>
  <si>
    <t>ชื่อเอกสารประกอบการสอน/คู่มือปฏิบัติการ</t>
  </si>
  <si>
    <t>ภาระงาน
รวมทั้งสิ้น</t>
  </si>
  <si>
    <t xml:space="preserve"> หมายเหตุ (ภาระงานที่ได้)</t>
  </si>
  <si>
    <t>ผู้ประสานงาน</t>
  </si>
  <si>
    <t>ปรับปรุง</t>
  </si>
  <si>
    <t>เอกสารคำสอน/หนังสือประกอบการสอน/สื่อ</t>
  </si>
  <si>
    <t>1.9.1 การเป็นผู้ประสานงานรายวิชาบรรยายและรายวิชาปฏิบัติการ</t>
  </si>
  <si>
    <t>1 หน่วยภาระงานต่อสัปดาห์ต่อรายวิชา</t>
  </si>
  <si>
    <t>(ไม่รวมวิชาโครงงาน/สัมมนา/ฝึกงาน)</t>
  </si>
  <si>
    <t>(เป็นภาระงานรวม หากมีผู้รับผิดชอบมากกว่า 1 คน</t>
  </si>
  <si>
    <t>ให้ถ่วงน้ำหนักตามสัดส่วนงานจริง)</t>
  </si>
  <si>
    <t>พิมพ์ครั้งแรก</t>
  </si>
  <si>
    <t>ทำซ้ำ</t>
  </si>
  <si>
    <t>1.9.2 การแต่ง/เรียบเรียงเอกสารที่เกี่ยวข้องกับการสอนที่รับผิดชอบ</t>
  </si>
  <si>
    <t xml:space="preserve">  ก. การแต่ง/เรียบเรียงที่จัดทำขึ้นเป็นครั้งแรก</t>
  </si>
  <si>
    <t xml:space="preserve">  1. เอกสารประกอบการสอน</t>
  </si>
  <si>
    <t>10 หน่วยภาระงานต่อเรื่อง (ไม่น้อยกว่า 10 หน้า)</t>
  </si>
  <si>
    <t xml:space="preserve">  2. คู่มือปฏิบัติการ</t>
  </si>
  <si>
    <t>5 หน่วยภาระงานต่อเรื่อง</t>
  </si>
  <si>
    <t xml:space="preserve">  3. เอกสารคำสอน</t>
  </si>
  <si>
    <t>15 หน่วยภาระงานต่อเรื่อง (ไม่น้อยกว่า 10 หน้า)</t>
  </si>
  <si>
    <t xml:space="preserve">  ข. งานแก้ไข ปรับปรุงเอกสาร ตามข้อ 1.9.2ก</t>
  </si>
  <si>
    <t>ขึ้นอยู่กับดลุยพินิจของหัวหน้าส่วนงาน</t>
  </si>
  <si>
    <t>คิดตามสัดส่วนการปรับปรุงแก้ไข โดยค่าภาระงาน</t>
  </si>
  <si>
    <t>ต้องไม่เกินครึ่งหนึ่งของค่าภาระงานที่จัดทำขึ้นเป็นครั้งแรก</t>
  </si>
  <si>
    <t>1.9.3 การผลิตสื่อการสอนต่าง ๆ ที่เกี่ยวข้องกับการสอนที่รับผิดชอบ</t>
  </si>
  <si>
    <t xml:space="preserve">  ก. การจัดการรายวิชาผ่านระบบการเรียนการสอนออนไลน์ตามประสงค์ </t>
  </si>
  <si>
    <t>15 หน่วยภาระงานต่อภาคการศึกษา (หากมีผู้รับผิดชอบหลายท่านให้หารตามสัดส่วนการดำเนินการ)</t>
  </si>
  <si>
    <t xml:space="preserve">  ข. การสร้างสื่อออนไลน์ (คิดภาระงานจากการผลิตครั้งแรกหรือผลิตขึ้นใหม่เพียงครั้งเดียวเท่านั้น)</t>
  </si>
  <si>
    <t xml:space="preserve">    ข(1) แบบการอัดการสอนการบรรยายสด</t>
  </si>
  <si>
    <t>1 หน่วยภาระงานต่อชั่วโมง</t>
  </si>
  <si>
    <t xml:space="preserve">    ข(2) สื่อการเรียนการสอนแบบมีปฏิสัมพันธ์/คอมพิวเตอร์ช่วยสอน หรือสื่อการเรียนการสอนแบบมัลติมีเดีย</t>
  </si>
  <si>
    <t>10 หน่วยภาระงานต่อเรื่อง (การจัดทำแบบฝึกหัดหรือแบบทดสอบผ่านระบบออนไลน์ ไม่นับเป็นการสร้างสื่อแบบ Interactive</t>
  </si>
  <si>
    <t xml:space="preserve">  ค. อุปกรณ์การสอนกึ่งถาวรหรือถาวรอื่นๆ เช่น model, tissue slide</t>
  </si>
  <si>
    <t>ไม่เกิน 20 หน่วยภาระงานต่อโครงการ (ปริมาณภาระงาน ให้คณะกรรมการของส่วนงานเป็นผู้พิจารณา</t>
  </si>
  <si>
    <t>1.9.4 การคุมสอบ</t>
  </si>
  <si>
    <t>วิชาที่คุมสอบ</t>
  </si>
  <si>
    <t>(การคุมสอบตามที่กำหนดไว้ในตารางสอบ)</t>
  </si>
  <si>
    <t>1.10. ภาระงานที่เกี่ยวข้องกับกิจกรรมทางวิชาการ เช่น journal club</t>
  </si>
  <si>
    <t xml:space="preserve">   - ผู้นำกิจกรรม</t>
  </si>
  <si>
    <t>2 หน่วยภาระงานต่อชั่วโมง (ตามปฏิบัติจริง)</t>
  </si>
  <si>
    <t xml:space="preserve">   - ผู้เข้าร่วมกิจกรรม</t>
  </si>
  <si>
    <t xml:space="preserve">ประธานหลักสูตร/เลขาหลักสูตร </t>
  </si>
  <si>
    <t>2 หน่วยภาระงานต่อสัปดาห์</t>
  </si>
  <si>
    <t>ผู้รับผิดชอบหลักสูตร/กรรมการบริหารหลักสูตร</t>
  </si>
  <si>
    <t xml:space="preserve">รวมตารางที่ 1.1 - 1.11   </t>
  </si>
  <si>
    <t>หมายเหตุ :</t>
  </si>
  <si>
    <t xml:space="preserve">การจัดการรายวิชาผ่านระบบการเรียนการสอนออนไลน์ตามประสงค์ (มีการจัดการไว้ล่วงหน้าสำหรับผู้เรียนในการเข้าถึง มีนิสิตเข้าร่วมในระบบชัดเจน มีกิจกรรมการเรียนการสอนหลากหลาย </t>
  </si>
  <si>
    <t>มีการมอบงาน และประเมินผ่านระบบ ไม่ใช่แค่ระบบฝากไฟล์งาน ทั้งนี้เฉพาะ Moodle เท่านั้น ที่นำมาคิดได้ ตามนโยบายของมหาวิทยาลัย) ทั้งนี้ไม่นับรวมการสอนหรือบรรยายสดในรูปแบบออนไลน์ หรือผ่านระบบเครือข่ายภายในมหาวิทยาลัย</t>
  </si>
  <si>
    <t xml:space="preserve">  </t>
  </si>
  <si>
    <t>2. ภาระงานด้านการวิจัย งานสร้างสรรค์ และผลงานทางวิชาการ (ต่อ 26 สัปดาห์)</t>
  </si>
  <si>
    <t>แหล่งทุน</t>
  </si>
  <si>
    <t>ประเภททุน</t>
  </si>
  <si>
    <t>แหล่ง</t>
  </si>
  <si>
    <t>ระยะสัญญา</t>
  </si>
  <si>
    <t>ทุนภายใน</t>
  </si>
  <si>
    <t>โครงการชุด</t>
  </si>
  <si>
    <t>ภายใน</t>
  </si>
  <si>
    <t>ในสัญญา</t>
  </si>
  <si>
    <t>ชื่อโครงการวิจัย</t>
  </si>
  <si>
    <t>แหล่งทุนวิจัย</t>
  </si>
  <si>
    <t>ระยะสัญญาทุน</t>
  </si>
  <si>
    <t>จำนวนเงินทุน</t>
  </si>
  <si>
    <t>จำนวน
ผู้ร่วมงาน</t>
  </si>
  <si>
    <t>ประเภท
ของงานวิจัย</t>
  </si>
  <si>
    <t>สัดส่วน
ระยะเวลาสัญญาทุน</t>
  </si>
  <si>
    <t>หน่วย
ภาระงาน</t>
  </si>
  <si>
    <t>ทุนภายนอก</t>
  </si>
  <si>
    <t>โครงการเดี่ยว</t>
  </si>
  <si>
    <t>ภายนอก</t>
  </si>
  <si>
    <t>ขยายสัญญา</t>
  </si>
  <si>
    <t>โครงการชุดวิจัย/โครงการวิจัยเดี่ยว</t>
  </si>
  <si>
    <t>ทุนต่างประเทศ</t>
  </si>
  <si>
    <t>อื่น ๆ</t>
  </si>
  <si>
    <t>2.1.1 ผู้วิจัยในโครงการวิจัยที่ได้รับทุน</t>
  </si>
  <si>
    <t>แนบสัญญาโครงการวิจัย</t>
  </si>
  <si>
    <t>money&lt;50k</t>
  </si>
  <si>
    <t>money&gt;50k</t>
  </si>
  <si>
    <t>(ไม่รวมทุนวิจัยที่รับโดยนิสิต เช่น คปก. สควค. ทุนเรียนดี)</t>
  </si>
  <si>
    <t>และใส่ครั้งที่ claim</t>
  </si>
  <si>
    <t xml:space="preserve">    1 ทุนภายใน</t>
  </si>
  <si>
    <t>(money-50k)/10k</t>
  </si>
  <si>
    <t>rounddown</t>
  </si>
  <si>
    <t>x 0.1</t>
  </si>
  <si>
    <t>ประเภท</t>
  </si>
  <si>
    <t>แหล่งทุน x ประเภท</t>
  </si>
  <si>
    <t>+ 6</t>
  </si>
  <si>
    <t>all x แหล่งทุน x ประเภท</t>
  </si>
  <si>
    <t>roundup</t>
  </si>
  <si>
    <t xml:space="preserve">        - หัวหน้าโครงการ</t>
  </si>
  <si>
    <t>หน่วยภาระงานต่อสัปดาห์</t>
  </si>
  <si>
    <t xml:space="preserve">        - ผู้ร่วมโครงการ</t>
  </si>
  <si>
    <t xml:space="preserve">    2 ทุนภายนอก</t>
  </si>
  <si>
    <t xml:space="preserve">   3 ทุนต่างประเทศ</t>
  </si>
  <si>
    <t xml:space="preserve">  2.1.2 ผู้วิจัยในโครงการที่ไม่ได้รับทุน/</t>
  </si>
  <si>
    <t>คิดระยะเวลาได้ไม่เกิน 12 เดือน และคิดสัดส่วนระยะเวลา</t>
  </si>
  <si>
    <t>ภาระงานเพิ่มเติมกรณีโครงการชุดวิจัย</t>
  </si>
  <si>
    <t xml:space="preserve">  - ผู้บริหารโครงการชุดวิจัย/ผู้</t>
  </si>
  <si>
    <t xml:space="preserve">4 หน่วยภาระงานต่อสัปดาห์ </t>
  </si>
  <si>
    <t xml:space="preserve">    อำนวยการแผนงานวิจัย </t>
  </si>
  <si>
    <t>ต่อชุดโครงการ คิดภาระงานเมื่ออยู่</t>
  </si>
  <si>
    <t>ภายในระยะเวลาของสัญญาทุนเท่านั้น</t>
  </si>
  <si>
    <t xml:space="preserve">  - หัวหน้าโครงการเดี่ยวที่ต้องทำเป็น</t>
  </si>
  <si>
    <t xml:space="preserve">    ทีมวิจัย/ หัวหน้าโครงการวิจัยย่อย</t>
  </si>
  <si>
    <t>ต่อชุดโครงการวิจัยย่อย คิดภาระงาน</t>
  </si>
  <si>
    <t xml:space="preserve">    ในชุดโครงการวิจัย</t>
  </si>
  <si>
    <t>เมื่ออยู่ภายในระยะเวลาของสัญญาทุน</t>
  </si>
  <si>
    <t>เท่านั้น</t>
  </si>
  <si>
    <t>2.1.2 รายงานโครงการวิจัยฉบับสมบูรณ์/</t>
  </si>
  <si>
    <t>หากมีผู้ร่วมเขียนมากว่า 1 คน</t>
  </si>
  <si>
    <t>Manuscript ให้คิดภาระงานได้เฉพาะที่</t>
  </si>
  <si>
    <t>ระบุไว้ในสัญญา</t>
  </si>
  <si>
    <t>การมีส่วนร่วมในผลงาน</t>
  </si>
  <si>
    <t xml:space="preserve">    ก. รายงานโครงการวิจัยฉบับสมบูรณ์</t>
  </si>
  <si>
    <t>20 หน่วยภาระงานต่อฉบับ</t>
  </si>
  <si>
    <t xml:space="preserve">    ข. Manuscript ที่เผยแพร่ในวารสาร</t>
  </si>
  <si>
    <t xml:space="preserve">       ระดับชาติที่อยู่ในฐานข้อมูล TCI</t>
  </si>
  <si>
    <t xml:space="preserve">         - หัวหน้าโครงการวิจัย</t>
  </si>
  <si>
    <t>40 หน่วยภาระงานต่อฉบับ</t>
  </si>
  <si>
    <t xml:space="preserve">         - ผู้ร่วมวิจัย </t>
  </si>
  <si>
    <t xml:space="preserve">    ค. Manuscript ที่เผยแพร่ในวารสาร</t>
  </si>
  <si>
    <t xml:space="preserve">    ระดับนานาชาติที่อยู่ในฐานข้อมูล TCI</t>
  </si>
  <si>
    <t>50 หน่วยภาระงานต่อฉบับ</t>
  </si>
  <si>
    <t>25 หน่วยภาระงานต่อฉบับ</t>
  </si>
  <si>
    <t xml:space="preserve">    ง. Manuscript ที่เผยแพร่ในวารสาร</t>
  </si>
  <si>
    <t xml:space="preserve">       ระดับนานาชาติที่อยู่ในฐานข้อมูล</t>
  </si>
  <si>
    <t xml:space="preserve">       สากล (ISI, SCI, Science Direct, </t>
  </si>
  <si>
    <t xml:space="preserve">       Pubmed, ERIC, Scopus ฯลฯ)</t>
  </si>
  <si>
    <t>60 หน่วยภาระงานต่อฉบับ</t>
  </si>
  <si>
    <t>30 หน่วยภาระงานต่อฉบับ</t>
  </si>
  <si>
    <t>1. โครงการวิจัยที่มีระยะเวลาดำเนินการวิจัย 1 ปี สามารถใช้เบิกภาระงานได้ 2 รอบการประเมิน</t>
  </si>
  <si>
    <t>หากมีผู้ร่วมเขียนมากว่า 1 คน ให้แบ่งภาระงานตามสัดส่วนการมีส่วนร่วมในผลงาน</t>
  </si>
  <si>
    <t>ชื่อเรื่อง/ผลงาน</t>
  </si>
  <si>
    <t>ชื่อวารสารที่ตีพิมพ์</t>
  </si>
  <si>
    <t>หน่วยภาระงาน</t>
  </si>
  <si>
    <t xml:space="preserve"> /Impact Factor (ถ้ามี)</t>
  </si>
  <si>
    <t>ผู้ร่วมงาน</t>
  </si>
  <si>
    <t>ในผลงาน</t>
  </si>
  <si>
    <t>2.2.1 ผลงานวิจัย/บทความวิจัยที่ตีพิมพ์</t>
  </si>
  <si>
    <t>ในวารสาร (Publication)/reprint</t>
  </si>
  <si>
    <t xml:space="preserve">  ก. ตีพิมพ์เผยแพร่ในวารสารวิชาการ</t>
  </si>
  <si>
    <t>60 หน่วยภาระงานต่อ reprint</t>
  </si>
  <si>
    <t>ที่อยู่ในฐานข้อมูล TCI กลุ่มที่ 2</t>
  </si>
  <si>
    <t xml:space="preserve">  ข.. ตีพิมพ์เผยแพร่ในวารสารวิชาการ</t>
  </si>
  <si>
    <t>100 หน่วยภาระงานต่อ reprint</t>
  </si>
  <si>
    <t xml:space="preserve"> ที่อยู่ในฐานข้อมูล TCI กลุ่มที่ 1</t>
  </si>
  <si>
    <t xml:space="preserve">   ค. ตีพิมพ์เผยแพร่ในวารสารวิชาการ</t>
  </si>
  <si>
    <t>110 หน่วยภาระงานต่อ reprint</t>
  </si>
  <si>
    <t xml:space="preserve"> ที่อยู่ในฐานข้อมูลระดับนานาชาติตามที่</t>
  </si>
  <si>
    <t>ก.พ.อ. กำหนด</t>
  </si>
  <si>
    <t xml:space="preserve">   ง. ตีพิมพ์เผยแพร่ในวารสารวิชาการ</t>
  </si>
  <si>
    <t>150 หน่วยภาระงานต่อ reprint</t>
  </si>
  <si>
    <t>ที่อยู่ในฐานข้อมูลระดับสากลระดับนานาชาติ</t>
  </si>
  <si>
    <t>ที่ได้รับรองตามมาตรฐาน ก.พ.อ.</t>
  </si>
  <si>
    <t xml:space="preserve">(ผลงานที่ไม่ซ้ำซ้อนกับที่ขอภาระงานใน </t>
  </si>
  <si>
    <t>strategic duty)</t>
  </si>
  <si>
    <t xml:space="preserve">   ข2. วารสารระดับนานาชาติในฐาน</t>
  </si>
  <si>
    <t xml:space="preserve">   ข้อมูลสากล</t>
  </si>
  <si>
    <t xml:space="preserve">        - ผู้ร่วมวิจัย</t>
  </si>
  <si>
    <t>75 หน่วยภาระงานต่อ reprint</t>
  </si>
  <si>
    <t xml:space="preserve">  2.2 2 บทความปริทัศน์ (review article)</t>
  </si>
  <si>
    <t xml:space="preserve">      ก. วารสารระดับชาติ-ได้รับเชิญ</t>
  </si>
  <si>
    <t>40 หน่วยภาระงานต่อบทความ</t>
  </si>
  <si>
    <t xml:space="preserve">      ข. วารสารระดับชาติ (อยุjในฐาน TCI) </t>
  </si>
  <si>
    <t>30 หน่วยภาระงานต่อบทความ</t>
  </si>
  <si>
    <t xml:space="preserve">      ค. วารสารระดับนานาชาติ-ได้รับเชิญ</t>
  </si>
  <si>
    <t>150 หน่วยภาระงานต่อบทความ</t>
  </si>
  <si>
    <t xml:space="preserve">      ง. วารสารระดับนานาชาติ (ตามฐาน กพอ)</t>
  </si>
  <si>
    <t>100 หน่วยภาระงานต่อบทความ</t>
  </si>
  <si>
    <t xml:space="preserve">  2.2.3 ผลงานวิจัยที่นำเสนอในที่ประชุมวิชาการ (proceedings)</t>
  </si>
  <si>
    <t xml:space="preserve">    ก. ระดับชาติ</t>
  </si>
  <si>
    <t xml:space="preserve">        - Oral presentation </t>
  </si>
  <si>
    <t>20 หน่วยภาระงานต่อเรื่อง</t>
  </si>
  <si>
    <t xml:space="preserve">        - Poster</t>
  </si>
  <si>
    <t>10 หน่วยภาระงานต่อเรื่อง</t>
  </si>
  <si>
    <t xml:space="preserve">        - ตีพิมพ์ proceeding full paper</t>
  </si>
  <si>
    <t>60 หน่วยภาระงานต่อเรื่อง</t>
  </si>
  <si>
    <t xml:space="preserve">   ข. ระดับนานาชาติ</t>
  </si>
  <si>
    <t xml:space="preserve">        - Oral presentation</t>
  </si>
  <si>
    <t>30 หน่วยภาระงานต่อเรื่อง</t>
  </si>
  <si>
    <t>80 หน่วยภาระงานต่อเรื่อง</t>
  </si>
  <si>
    <t xml:space="preserve"> 2.2.4 ผลงานสร้างสรรค์ </t>
  </si>
  <si>
    <t xml:space="preserve">   ก. ระดับชาติ</t>
  </si>
  <si>
    <t>50 หน่วยภาระงานต่อเรื่อง</t>
  </si>
  <si>
    <t xml:space="preserve">   ข. ระดับความร่วมมือระหว่างประเทศ</t>
  </si>
  <si>
    <t>70 หน่วยภาระงานต่อเรื่อง</t>
  </si>
  <si>
    <t xml:space="preserve">   ค. ระดับนานาชาติ</t>
  </si>
  <si>
    <t>100 หน่วยภาระงานต่อเรื่อง</t>
  </si>
  <si>
    <t>2.2.5 บทความทางวิชาการ</t>
  </si>
  <si>
    <t xml:space="preserve">       ก. การเผยแพร่ในวารสารระดับชาติ </t>
  </si>
  <si>
    <t>15 หน่วยภาระงานต่อเรื่อง</t>
  </si>
  <si>
    <t xml:space="preserve">       ข. การเผยแพร่ในวารสารระดับนานาชาติ</t>
  </si>
  <si>
    <t>2.2.6 ตำรา</t>
  </si>
  <si>
    <t xml:space="preserve">       ก. ภาษาไทย</t>
  </si>
  <si>
    <t>15 หน่วยภาระงานต่อบท</t>
  </si>
  <si>
    <t xml:space="preserve">       ข. ภาษาต่างประเทศ</t>
  </si>
  <si>
    <t>30 หน่วยภาระงานต่อบท</t>
  </si>
  <si>
    <t>2.2.7 หนังสือ</t>
  </si>
  <si>
    <t xml:space="preserve">        ก. ภาษาไทย</t>
  </si>
  <si>
    <t xml:space="preserve">        ข. ภาษาต่างประเทศ</t>
  </si>
  <si>
    <t>(บรรณาธิการและกองบรรณาธิการ)</t>
  </si>
  <si>
    <t xml:space="preserve">    ก. วารสารภาษาไทย</t>
  </si>
  <si>
    <t xml:space="preserve">         - บรรณาธิการ</t>
  </si>
  <si>
    <t xml:space="preserve">         - กองบรรณาธิการ (ภาระงานต่อคน)</t>
  </si>
  <si>
    <t>5 หน่วยภาระงานต่อฉบับ</t>
  </si>
  <si>
    <t xml:space="preserve">    ข. วารสารต่างประเทศ</t>
  </si>
  <si>
    <t>10 หน่วยภาระงานต่อฉบับ</t>
  </si>
  <si>
    <t>รวมตารางที่ 2.1 - 2.2</t>
  </si>
  <si>
    <t xml:space="preserve">1. ระบุชื่อวารสารและฐานข้อมูล/Impact Factor (ถ้ามี) เช่น ISI, SCI, Science Direct, Pubmed, ERIC และ Scopus </t>
  </si>
  <si>
    <t>2. ผลงานวิจัยที่นำเสนอในลักษณะอื่น จะคิดภาระงานได้เมื่อได้มอบให้มหาวิทยาลัยเป็นผู้มีสิทธิในผลงานนั้น</t>
  </si>
  <si>
    <t>3. ผลงานสร้างสรรค์ คือ ผลงานวิชาการที่เป็นการประดิษฐ์คิดค้นเครื่องมือ เครื่องทุ่นแรง ผลงานการสร้างสรรค์ พืชหรือสัตว์พันธุ์ใหม่ หรือจุลินทรีย์ ที่มีคุณสมบัติพิเศษสําหรับการใช้ประโยชน์เฉพาะด้าน เป็นประโยชน์</t>
  </si>
  <si>
    <t xml:space="preserve">ต่อเศรษฐกิจและสังคม ซึ่งพัฒนาขึ้นจากการประยุกต์ใช้องค์ความรู้ทางด้านวิทยาศาสตร์และเทคโนโลยีโดยวิธี วิทยาที่เป็นที่ยอมรับในสาขาวิชานั้นๆ โดยต้องมีสิ่งตีพิมพ์หรือเอกสารทางวิชาการ ที่แสดงถึงแนวคิดในการ </t>
  </si>
  <si>
    <t>วิจัยค้นคว้าและพัฒนา และมีการเผยแพร่ในลักษณะใดลักษณะหนึ่ง โดยต้องแสดงหลักฐานว่าได้ผ่านการประเมินโดย คณะผู้ทรงคุณวุฒิในสาขาวิชานั้นๆ หรือสาขาวิชาที่เกี่ยวข้อง (peer reviewer) ที่มาจากหลากหลายสถาบัน</t>
  </si>
  <si>
    <t>4. ในกรณีที่มีผู้ร่วมวิจัยหลายคน ให้แบ่งภาระงานตามสัดส่วนการมีส่วนร่วมในผลงาน</t>
  </si>
  <si>
    <t>3. ภาระงานด้านการบริการวิชาการ (ต่อ 26 สัปดาห์)</t>
  </si>
  <si>
    <t>ชื่อเรื่อง/งาน/วารสาร</t>
  </si>
  <si>
    <t>หน่วยงานที่รับบริการ</t>
  </si>
  <si>
    <t>วัน-เดือน-ปี</t>
  </si>
  <si>
    <t>หรือชื่อสื่อที่เผยแพร่</t>
  </si>
  <si>
    <t>ชั่วโมง</t>
  </si>
  <si>
    <t>3.1 การเป็นวิทยากร (สำหรับหน่วยงานภายในและภาครัฐ)</t>
  </si>
  <si>
    <t>3.2 การเป็นคณะกรรมการให้กับ</t>
  </si>
  <si>
    <t>หน่วยงานภายนอกมหาวิทยาลัย</t>
  </si>
  <si>
    <t xml:space="preserve">  3.2.1 การเป็นกรรมการวิชาการ </t>
  </si>
  <si>
    <t xml:space="preserve">    กรรมการวิชาชีพระดับชาติ ที่ได้รับ</t>
  </si>
  <si>
    <t xml:space="preserve">    การแต่งตั้งจากหน่วยงานภายนอก</t>
  </si>
  <si>
    <t xml:space="preserve">    มหาวิทยาลัย</t>
  </si>
  <si>
    <t xml:space="preserve">  3.2.2 การไปปฏิบัติงานตรวจสอบ/ประเมิน</t>
  </si>
  <si>
    <t xml:space="preserve">    ให้กับหน่วยงานภายนอกคณะ</t>
  </si>
  <si>
    <t xml:space="preserve">    หรือมหาวิทยาลัยโดยได้รับการอนุมัติ</t>
  </si>
  <si>
    <t xml:space="preserve"> </t>
  </si>
  <si>
    <t>3.3 การจัดทำเผยแพร่บทความทางวิชาการ</t>
  </si>
  <si>
    <t>ในลักษณะอื่น</t>
  </si>
  <si>
    <t xml:space="preserve">  3.3.1 การเผยแพร่วิชาการทางสื่อต่าง ๆ</t>
  </si>
  <si>
    <t xml:space="preserve">    - การเผยแพร่ทางโทรทัศน์</t>
  </si>
  <si>
    <t>3 หน่วยภาระงานต่อเรื่อง</t>
  </si>
  <si>
    <t xml:space="preserve">    - การเผยแพร่ทางวิทยุ/เวบไซท์</t>
  </si>
  <si>
    <t>1 หน่วยภาระงานต่อเรื่อง</t>
  </si>
  <si>
    <t xml:space="preserve">    - การเผยแพร่ทางหนังสือพิมพ์/ </t>
  </si>
  <si>
    <t xml:space="preserve">      สื่อสิ่งพิมพ์/นิตยสาร/แผ่นพิมพ์</t>
  </si>
  <si>
    <t xml:space="preserve">  3.3.2 การจัดทำวารสารทางวิชาการ (บรรณาธิการและกองบรรณาธิการ)</t>
  </si>
  <si>
    <t>ภาระงานของบรรณาธิการ 
และกองบรรณาธิการแต่ละคน</t>
  </si>
  <si>
    <t xml:space="preserve">    - วารสารระดับชาติที่อยู่ระหว่างการเตรียม</t>
  </si>
  <si>
    <t xml:space="preserve">      การขอรับการรับรอง (มี peer review)</t>
  </si>
  <si>
    <t>15 หน่วยภาระงานต่อฉบับ</t>
  </si>
  <si>
    <t>7.5 หน่วยภาระงานต่อฉบับ</t>
  </si>
  <si>
    <t xml:space="preserve">    - วารสารระดับชาติที่ได้รับการรับรอง</t>
  </si>
  <si>
    <t xml:space="preserve">    - วารสารระดับนานาชาติ</t>
  </si>
  <si>
    <t>หมายเหตุ:</t>
  </si>
  <si>
    <t>1. คิดภาระงานได้เฉพาะงานที่ได้รับเชิญจากหน่วยงานภายใน/ภายนอกมหาวิทยาลัยโดยต้องได้รับการอนุมัติจากหน่วยงานต้นสังกัด</t>
  </si>
  <si>
    <t>2. ให้ 1 หน่วยภาระงานต่อชั่วโมงและคิดได้ไม่เกิน 7 ภาระงานต่อวัน</t>
  </si>
  <si>
    <t>ชื่อเรื่อง/งาน</t>
  </si>
  <si>
    <t>สถานที่จัดงาน/</t>
  </si>
  <si>
    <t xml:space="preserve">หมายเหตุ </t>
  </si>
  <si>
    <t>3.3 การจัดฝึกอบรม/สัมมนา/นิทรรศการทางวิชาการ</t>
  </si>
  <si>
    <t>เป็นภาระงานรวมต่อโครงการ</t>
  </si>
  <si>
    <t xml:space="preserve">      - ระดับมหาวิทยาลัย</t>
  </si>
  <si>
    <t>30 หน่วยภาระงานต่อโครงการ</t>
  </si>
  <si>
    <t xml:space="preserve">      - ระดับชาติ</t>
  </si>
  <si>
    <t>60 หน่วยภาระงานต่อโครงการ</t>
  </si>
  <si>
    <t xml:space="preserve">      - ระดับนานาชาติ</t>
  </si>
  <si>
    <t>120 หน่วยภาระงานต่อโครงการ</t>
  </si>
  <si>
    <t xml:space="preserve">3.4.การจัดประชุมวิชาการ </t>
  </si>
  <si>
    <t>(ที่ได้รับการอนุมัติโครงการจากหน่วยงานต้นสังกัด)</t>
  </si>
  <si>
    <t>50 หน่วยภาระงานต่อโครงการ</t>
  </si>
  <si>
    <t>100 หน่วยภาระงานต่อโครงการ</t>
  </si>
  <si>
    <t>200 หน่วยภาระงานต่อโครงการ</t>
  </si>
  <si>
    <t>เป็นภาระงานรวม หากมีผู้ร่วมจัดงาน &gt; 1 คน ให้ถ่วงน้ำหนักตามสัดส่วนดังนี้ (1) กรรมการจัดได้ภาระงานเท่ากันทุกคน, (2) ประธานกรรมการภาระงาน x2, (3) กรรมการและเลขานุการภาระงาน x1.5</t>
  </si>
  <si>
    <t>3.5 การให้บริการวิชาการในฐานะผู้เชี่ยวชาญ</t>
  </si>
  <si>
    <t xml:space="preserve">  3.5.1 อาจารย์ประจำพี่เลี้ยง (mentor)</t>
  </si>
  <si>
    <t>1 หน่วยภาระงานต่อชั่วโมงตามที่ปฏิบัติจริง</t>
  </si>
  <si>
    <t xml:space="preserve">  3.5.2 พิจารณาเครื่องมือวิจัย เช่นแบบสอบถาม แบบทดสอบ เป็นต้น</t>
  </si>
  <si>
    <t>2 หน่วยภาระงานต่อเรื่องหรือโครงการ</t>
  </si>
  <si>
    <t xml:space="preserve">  3.5.3 พิจารณาบทความ</t>
  </si>
  <si>
    <t xml:space="preserve">        - ตีพิมพ์ในวารสารภาษาไทย</t>
  </si>
  <si>
    <t>3 หน่วยภาระงานต่อบทความ</t>
  </si>
  <si>
    <t xml:space="preserve">       - วารสารภาษาต่างประเทศ</t>
  </si>
  <si>
    <t>5 หน่วยภาระงานต่อบทความ</t>
  </si>
  <si>
    <t>3.6 ผู้พิจารณาตำรา หนังสือ รายงานวิจัยฉบับสมบูรณ์</t>
  </si>
  <si>
    <t>10 หน่วยภาระงานต่อเล่ม</t>
  </si>
  <si>
    <t>3.7 พิจารณาข้อเสนอโครงการ</t>
  </si>
  <si>
    <t>2 หน่วยภาระงานต่อโครงการ</t>
  </si>
  <si>
    <t>3.8 ผู้พิจารณาผลงานทางวิชาการที่ขอ เพื่อประเมินเข้าสู่ตำแหน่ง</t>
  </si>
  <si>
    <t xml:space="preserve">        - ผศ. </t>
  </si>
  <si>
    <t>5 หน่วยภาระงานต่อราย</t>
  </si>
  <si>
    <t xml:space="preserve">        - รศ. </t>
  </si>
  <si>
    <t>10 หน่วยภาระงานต่อราย</t>
  </si>
  <si>
    <t xml:space="preserve">        - ศ.</t>
  </si>
  <si>
    <t>15 หน่วยภาระงานต่อราย</t>
  </si>
  <si>
    <t xml:space="preserve"> 3.9 การออกให้บริการพัฒนาชุมชน โดยได้รับการอนุมัติ</t>
  </si>
  <si>
    <t>(ไม่เกิน 7 ชั่วโมงต่อ 1 วัน ตามปฏิบัติจริง)</t>
  </si>
  <si>
    <t>3.10 การให้บริการทางวิชาชีพทั้งภายในและภายนอกโดยได้รับ</t>
  </si>
  <si>
    <t>การอนุมัติจากส่วนงานหรือมหาวิทยาลัย</t>
  </si>
  <si>
    <t>หากเป็นการบริหารชุดโครงการ การคิดจำนวนภาระงาน</t>
  </si>
  <si>
    <t>ให้อยู่ดลุยพินิจของ คณะกรรมการประจำส่วนงาน</t>
  </si>
  <si>
    <t xml:space="preserve">   3.11 การพัฒนาด้านวิชาการ/วิชาชีพ</t>
  </si>
  <si>
    <t xml:space="preserve">     - การเข้าร่วมโครงการ/กิจกรรม/อบรม/</t>
  </si>
  <si>
    <t xml:space="preserve">      ก. สัมมนาภายในมหาวิทยาลัย</t>
  </si>
  <si>
    <t xml:space="preserve">     -ข. ภายนอกมหาวิทยาลัย</t>
  </si>
  <si>
    <t>รวมตารางที่ 3.1 - 3.11</t>
  </si>
  <si>
    <t xml:space="preserve">  หมายเหตุ : 1 โครงการสามารถคิดภาระงานตามหน้าที่/งานที่ปฏิบัติอย่างใดอย่างหนึ่งเท่านั้น (ประธาน/กรรมการ/กรรมการและเลขานุการ/ผู้เข้าร่วมโครงการ)</t>
  </si>
  <si>
    <t>5. ภาระงานด้านการบริหารและกรรมการอื่น ๆ (ต่อ 26 สัปดาห์)</t>
  </si>
  <si>
    <t>หน้าที่/งานที่ปฏิบัติ</t>
  </si>
  <si>
    <t>5.1.1 ผู้ดำรงตำแหน่งผู้บริหาร (35 หน่วยภาระงานต่อสัปดาห์)</t>
  </si>
  <si>
    <t>อธิการบดี</t>
  </si>
  <si>
    <t>รองอธิการบดี</t>
  </si>
  <si>
    <t xml:space="preserve">คณบดี </t>
  </si>
  <si>
    <t>ผู้อำนวยการศูนย์/สำนัก (เทียบเท่าคณะ)</t>
  </si>
  <si>
    <t>5.1.2 ผู้ดำรงตำแหน่งผู้บริหาร (20 หน่วยภาระงานต่อสัปดาห์)</t>
  </si>
  <si>
    <t xml:space="preserve">ผู้ช่วยอธิการบดี </t>
  </si>
  <si>
    <t xml:space="preserve">รองคณบดี </t>
  </si>
  <si>
    <t xml:space="preserve">หัวหน้าภาควิชา </t>
  </si>
  <si>
    <t xml:space="preserve">หัวหน้าสาขา (คณะที่ไม่มีการแบ่งส่วนราชการเป็นภาควิชา) </t>
  </si>
  <si>
    <t xml:space="preserve">รองผู้อำนวยการศูนย์/สำนัก </t>
  </si>
  <si>
    <t>ตำแหน่งบริหารที่ภาระงานเทียบเท่าหัวหน้าภาควิชา</t>
  </si>
  <si>
    <t>5.1.3 ผู้ดำรงตำแหน่งผู้บริหาร  (10 หน่วยภาระงานต่อสัปดาห์)</t>
  </si>
  <si>
    <t xml:space="preserve">ผู้ช่วยคณบดี </t>
  </si>
  <si>
    <t>ประธานกรรมการบริหาร/ผู้อำนวยการบัณฑิตศึกษา(ที่ไม่ใช่โครงการพิเศษ)</t>
  </si>
  <si>
    <t xml:space="preserve">หมายเหตุ:  </t>
  </si>
  <si>
    <t>1. ในกรณีที่มีตำแหน่งบริหารหลายตำแหน่ง ให้คิดภาระงานเฉพาะตำแหน่งสูงสุดเพียงตำแหน่งเดียว</t>
  </si>
  <si>
    <t>2. การกำหนดภาระงานสำหรับภาระงานการเป็นกรรมการ หมายถึง การเป็นกรรมการของคณะกรรมการ</t>
  </si>
  <si>
    <t>ต่าง ๆ ที่หน่วยงานภายในมหาวิทยาลัยแต่งตั้ง โดยเป็นภาระงานที่ติดตามเวลาที่เข้าประชุม แต่ไม่รวมการเป็น</t>
  </si>
  <si>
    <t>กรรมการโดยตำแหน่งบริหาร</t>
  </si>
  <si>
    <t>ก. คณะกรรมการ/คณะทำงาน/คณะอนุกรรมการ/ที่ปรึกษา</t>
  </si>
  <si>
    <t>ที่แต่งตั้งโดยภาควิชา/คณะ/มหาวิทยาลัย</t>
  </si>
  <si>
    <t>ไม่รวมการเป็นกรรมการโดยตำแหน่งบริหาร</t>
  </si>
  <si>
    <t xml:space="preserve">  - ที่ปรึกษา (การประชุม)</t>
  </si>
  <si>
    <t xml:space="preserve">  - ประธานกรรมการ  </t>
  </si>
  <si>
    <t xml:space="preserve">หากมีการประชุมให้เพิ่ม </t>
  </si>
  <si>
    <t>1 หน่วยภารงานต่อครั้ง</t>
  </si>
  <si>
    <t xml:space="preserve">  - กรรมการและเลขานุการ </t>
  </si>
  <si>
    <t xml:space="preserve">  - กรรมการและผู้ช่วยเลขานุการ </t>
  </si>
  <si>
    <t xml:space="preserve">  - กรรมการ</t>
  </si>
  <si>
    <t xml:space="preserve"> - การเข้าร่วมประชุมภาควิชา </t>
  </si>
  <si>
    <t>1 หน่วยภาระงาน/ชั่วโมง</t>
  </si>
  <si>
    <t>ก2. ตำแหน่งบริหาร</t>
  </si>
  <si>
    <t xml:space="preserve">  - ผู้ช่วยหัวหน้าภาควิชา/ศูนย์ </t>
  </si>
  <si>
    <t>5 หน่วยภาระงานต่อสัปดาห์</t>
  </si>
  <si>
    <t>วงเงิน &lt;10 ล้านบาท/ 10 - 100 ล้านบาท/ &gt;100 ล้านบาท</t>
  </si>
  <si>
    <t xml:space="preserve">  - ประธาน </t>
  </si>
  <si>
    <t>2/ 4/ 6 หน่วยภาระงาน/ชั่วโมง</t>
  </si>
  <si>
    <t>1.5/ 3/ 4 หน่วยภาระงาน/ชั่วโมง</t>
  </si>
  <si>
    <t xml:space="preserve">  - กรรมการ </t>
  </si>
  <si>
    <t>1/ 2/ 3 หน่วยภาระงาน/ชั่วโมง</t>
  </si>
  <si>
    <t>5.4 กรรมการตรวจรับพัสดุ</t>
  </si>
  <si>
    <t>วงเงิน &lt;5 แสนบาท/ 5 แสน - 10 ล้านบาท/ &gt;10 ล้านบาท</t>
  </si>
  <si>
    <t xml:space="preserve">  - ประธาน  </t>
  </si>
  <si>
    <t>1/ 1.5/ 2 หน่วยภาระงาน/ชั่วโมง</t>
  </si>
  <si>
    <t xml:space="preserve">  - กรรมการและเลขานุการ  </t>
  </si>
  <si>
    <t xml:space="preserve">  - กรรมการ  </t>
  </si>
  <si>
    <t>5.5 กรรมการสอบสวนข้อเท็จจริง/สอบสวนทางวินัย</t>
  </si>
  <si>
    <t>3 หน่วยภาระงาน/ชั่วโมง</t>
  </si>
  <si>
    <t xml:space="preserve">  - กรรมการและเลขานุการ</t>
  </si>
  <si>
    <t>2 หน่วยภาระงาน/ชั่วโมง</t>
  </si>
  <si>
    <t>5.6 งานสภาคณาจารย์และพนักงานมหาวิทยาลัย</t>
  </si>
  <si>
    <t xml:space="preserve">  - รองประธาน </t>
  </si>
  <si>
    <t>1.5 หน่วยภาระงาน/ชั่วโมง</t>
  </si>
  <si>
    <t xml:space="preserve">  - เลฃานุการ </t>
  </si>
  <si>
    <t xml:space="preserve">  - ตัวแทนสภาอาจารย์</t>
  </si>
  <si>
    <t xml:space="preserve">    </t>
  </si>
  <si>
    <t>รวมตารางที่ 5.1 - 5.6</t>
  </si>
  <si>
    <t xml:space="preserve">ภาระงานส่วนกลางในคณะและมหาวิทยาลัย (Shared duty)  </t>
  </si>
  <si>
    <t>งานที่ปฏิบัติ/เข้าร่วม</t>
  </si>
  <si>
    <t>จำนวนชั่วโมงที่ปฏิบัติ
ตามหน้าที่</t>
  </si>
  <si>
    <t>2.1 โครงการวันสถาปนาคณะวิทยาศาสตร์</t>
  </si>
  <si>
    <t xml:space="preserve">2.3 โครงการที่สนับสนุนการเสริมสร้างคุณธรรม และความโปร่งใสในการดำเนินงานของคณะวิทยาศาสตร์
</t>
  </si>
  <si>
    <t>2.5 โครงการวันวิทยาศาสตร์</t>
  </si>
  <si>
    <t>2.7 โครงการพัฒนาศักยภาพบุคลากรคณะวิทยาศาสตร์</t>
  </si>
  <si>
    <t>หมายเหตุ :  1 หน่วยภาระงานต่อชั่วโมง และคิดได้ไม่เกิน 7 ภาระงานต่อวัน</t>
  </si>
  <si>
    <t>งานที่ปฏิบัติ</t>
  </si>
  <si>
    <t>ระดับชาติ</t>
  </si>
  <si>
    <t>1 ภาระงาน/คน</t>
  </si>
  <si>
    <t>0.5 ภาระงาน/คน</t>
  </si>
  <si>
    <t xml:space="preserve">ภาระงานส่วนกลางของส่วนงาน (Shared duty)  </t>
  </si>
  <si>
    <t>คะแนนประเมิน</t>
  </si>
  <si>
    <t>เกณฑ์การประเมิน</t>
  </si>
  <si>
    <t xml:space="preserve">1. ความตรงต่อเวลาในงานที่รับมอบหมาย </t>
  </si>
  <si>
    <t>1 ภาระงาน</t>
  </si>
  <si>
    <t>2. คุณภาพของงานที่ได้รับมอบหมาย</t>
  </si>
  <si>
    <t>3. การมีจิตอาสา และการมีส่วนร่วมกิจกรรมของหน่วยงาน</t>
  </si>
  <si>
    <t xml:space="preserve">2.23 การปฏิบัติภาระงานส่วนกลางในหน่วยงาน ร้อยละ 5 </t>
  </si>
  <si>
    <t>4. การริเริ่ม ขับเคลื่อน และผลักดันให้สามารถตอบสนองต่อพันธกิจของหน่วยงาน</t>
  </si>
  <si>
    <t xml:space="preserve">ภาระงานตามยุทธศาสตร์ (Strategic Duty)  </t>
  </si>
  <si>
    <t>(Strategic 1)  ด้านการพัฒนาหลักสูตร</t>
  </si>
  <si>
    <t>หากภาระงานในส่วนของ Strategic workload SO1 มากกว่าร้อยละ 10 ให้คิดเป็นร้อยละ 10</t>
  </si>
  <si>
    <t xml:space="preserve">3.1 SO1: ENHANCE Science &amp; Technology learning through creative and digital learning environment (ส่งเสริมการเรียนรู้ Science &amp; Technology ผ่านสภาพแวดล้อมการเรียนรู้แบบดิจิทัลที่สร้างสรรค์) </t>
  </si>
  <si>
    <t xml:space="preserve">3.1.3 สร้างหลักสูตร upskill / reskill ระยะยาว อย่างน้อย 1 หน่วยกิต/หลักสูตร
</t>
  </si>
  <si>
    <t>3.1.4 สร้างหลักสูตร upskill / reskill ระยะสั้น/นวัตกรรมการเรียนรู้ที่ส่งเสริมการเรียนรู้ Science and Technology ทุกช่วงวัย (upskill/reskill) อย่างน้อย 7 ช.ม./หลักสูตร</t>
  </si>
  <si>
    <t>3.1.1 สร้างหลักสูตรนานาชาติ / 2 ภาษา ร่วมกับคู่ความร่วมมือต่างประเทศ</t>
  </si>
  <si>
    <t xml:space="preserve">3.1.2 สร้างหลักสูตรใหม่ที่มีคู่ความร่วมมือกับอุตสาหกรรมหรือหน่วยงานภายนอก
</t>
  </si>
  <si>
    <t>3.1.5 พัฒนาการเรียนการสอนร่วมกับเครือข่ายต่างประเทศ ในการทำ team teaching/sharing ผ่าน online (อย่างน้อยต้องมีชั่วโมงการสอนร่วมไม่ต่ำกว่า 1 ใน 3 ของรายวิชา และมีส่วนร่วมในการ  ออกแบบรายวิชา และเคลมภาระงานได้เฉพาะทีมผู้สอน)</t>
  </si>
  <si>
    <t>ชื่องาน/หลักสูตร</t>
  </si>
  <si>
    <t>4 ภาระงาน</t>
  </si>
  <si>
    <t>3 ภาระงาน</t>
  </si>
  <si>
    <t>2 ภาระงาน</t>
  </si>
  <si>
    <t>หากภาระงานในส่วนของ Strategic workload SO2 มากกว่าร้อยละ 10 ให้คิดเป็นร้อยละ 10</t>
  </si>
  <si>
    <t>(Strategic 2)  ด้านการพัฒนางานวิจัยแบบบูรณาการผ่านระบบนิเวศการวิจัยที่มุ่งเน้นนวัตกรรม</t>
  </si>
  <si>
    <t xml:space="preserve">3.2.1 ผลงานวิชาการที่ได้รับการตีพิมพ์เผยแพร่ในฐานข้อมูลระดับนานาชาติ Q1 </t>
  </si>
  <si>
    <t>5 ภาระงาน</t>
  </si>
  <si>
    <t>2.5 ภาระงาน</t>
  </si>
  <si>
    <t xml:space="preserve">      Co-author/บทความ                                                      </t>
  </si>
  <si>
    <t xml:space="preserve">      ผลงานวิชาการที่ได้รับการตีพิมพ์เผยแพร่ในฐานข้อมูลระดับนานาชาติ Q2</t>
  </si>
  <si>
    <t xml:space="preserve">      Corresponding/ First author/บทความ  </t>
  </si>
  <si>
    <t xml:space="preserve">      Co-author/บทความ    </t>
  </si>
  <si>
    <t xml:space="preserve">      ผลงานวิชาการที่ได้รับการตีพิมพ์เผยแพร่ในฐานข้อมูลระดับนานาชาติ Q3</t>
  </si>
  <si>
    <t>1.5 ภาระงาน</t>
  </si>
  <si>
    <t xml:space="preserve">      ผลงานวิชาการที่ได้รับการตีพิมพ์เผยแพร่ในฐานข้อมูลระดับนานาชาติ Q4</t>
  </si>
  <si>
    <t>3.2.2 ทรัพย์สินทางปัญญา</t>
  </si>
  <si>
    <t xml:space="preserve">      Corresponding/ First author/บทความ                                </t>
  </si>
  <si>
    <t xml:space="preserve">      สิทธิบัตร</t>
  </si>
  <si>
    <t xml:space="preserve">      (กรณียื่นขอจดสิทธิบัตร)</t>
  </si>
  <si>
    <t xml:space="preserve">      ระดับนานาชาติ</t>
  </si>
  <si>
    <t xml:space="preserve">      ระดับชาติ</t>
  </si>
  <si>
    <t xml:space="preserve">      (กรณีที่ได้รับสิทธิบัตรแล้ว)</t>
  </si>
  <si>
    <t xml:space="preserve">      อนุสิทธิบัตร</t>
  </si>
  <si>
    <t xml:space="preserve">      (กรณียื่นขอจดอนุสิทธิบัตร)</t>
  </si>
  <si>
    <t>0.5 ภาระงาน</t>
  </si>
  <si>
    <t>3.2.3 การใช้ประโยชน์จากทรัพย์สินทางปัญญา</t>
  </si>
  <si>
    <t>3.2.4 จดลิขสิทธิ์ (ได้รับเลขจดแจ้งแล้ว)</t>
  </si>
  <si>
    <t>3.2.5 ได้รับการจัดสรรทุนจากแหล่งทุนภายนอก (ไม่รวมที่จัดทำสัญญากับมหาวิทยาลัย เช่น ทุน Fundamental Fund)</t>
  </si>
  <si>
    <t>วงเงินตั้งแต่ 1,000,000 บาท ขึ้นไป</t>
  </si>
  <si>
    <t xml:space="preserve">วงเงินตั้งแต่ 500,000 บาท แต่ไม่ถึง 1,000,000 บาท </t>
  </si>
  <si>
    <t>วงเงินตั้งแต่ 100,000 บาท แต่ไม่ถึง 500,000 บาท</t>
  </si>
  <si>
    <t>วงเงินต่ำกว่า 100,000 บาท</t>
  </si>
  <si>
    <t xml:space="preserve">3.2.6 สร้างเทคโนโลยีและนวัตกรรม และถ่ายทอดองค์ความรู้ผลงานวิจัยเพื่อการแก้ไขปัญหาชุมชน สังคม เศรษฐกิจ หรือ สิ่งแวดล้อม 
</t>
  </si>
  <si>
    <t>มีหลักฐาน output outcome และผ่านการขออนุมัติจากคณะ</t>
  </si>
  <si>
    <t>3.2.7 สร้างผลงานวิจัยระดับ TRL8-9 (เคลมได้ 1 ครั้ง)</t>
  </si>
  <si>
    <t>ชื่อโครงการบริการวิชาการ</t>
  </si>
  <si>
    <t>จำนวนคณะกรรมการในโครงการ</t>
  </si>
  <si>
    <t>weight แหล่งทุน</t>
  </si>
  <si>
    <t>weight หน้าที่</t>
  </si>
  <si>
    <t>ภาระงานเพิ่มเติม</t>
  </si>
  <si>
    <t>+6</t>
  </si>
  <si>
    <t>เลือก</t>
  </si>
  <si>
    <t xml:space="preserve">สัดส่วนภาระงาน
</t>
  </si>
  <si>
    <t>หากภาระงานในส่วนของ Strategic workload SO3 มากกว่าร้อยละ 10 ให้คิดเป็นร้อยละ 10</t>
  </si>
  <si>
    <t>1. ไม่รวมงานประชุมวิชาการ</t>
  </si>
  <si>
    <t>2. โครงการต้องผ่านการเห็นชอบหรือได้รับการอนุมัติให้ดำเนินการโดยคณบดีคณะวิทยาศาสตร์</t>
  </si>
  <si>
    <t>3. ไม่นับยอดเงินจากการรับบริจาค และเงินรายได้จากส่วนงาน</t>
  </si>
  <si>
    <t>4. ไม่นับการได้รับเชิญเป็นวิทยากรหรือที่ปรึกษา</t>
  </si>
  <si>
    <t>(Strategic 3) ด้านการส่งเสริมความเชี่ยวชาญของบุคลากรผ่านการบริการวิชาการแก่ชุมชนและสังคม</t>
  </si>
  <si>
    <t>3.3.1 โครงการบริการวิชาการแบบหารายได้</t>
  </si>
  <si>
    <t>ชื่อโครงการบริการวิชาการ/หลักสูตร</t>
  </si>
  <si>
    <t>(Strategic 4) 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</si>
  <si>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3.4.1 เข้าร่วมเป็นส่วนหนึ่งของสมาชิกในการเป็น cross functional team/back up team เพื่อสร้างความสามารถในการฟื้นตัวขององค์กร</t>
  </si>
  <si>
    <t>รางวัลระดับนานาชาติ</t>
  </si>
  <si>
    <t xml:space="preserve">   อันดับ 1 / เหรียญทอง / ดีเลิศ</t>
  </si>
  <si>
    <t xml:space="preserve">   อันดับ 2 / เหรียญเงิน</t>
  </si>
  <si>
    <t xml:space="preserve">   อันดับ 3 / เหรียญทองแดง / ชมเชย</t>
  </si>
  <si>
    <t>รางวัลระดับชาติ</t>
  </si>
  <si>
    <t xml:space="preserve">3.4.2 การได้รับรางวัลทางวิชาชีพ วิจัย นวัตกรรม หรือสิ่งประดิษฐ์  (ต่อชิ้นงาน/รางวัล)
ไม่นับรางวัลจากงานประชุมวิชาการ
</t>
  </si>
  <si>
    <t>3.4.3 ได้รับรางวัล UNSDGs ระดับนานาชาติ</t>
  </si>
  <si>
    <t>3.4.4 ได้รับรางวัล UNSDGs ระดับชาติ</t>
  </si>
  <si>
    <t>3.4.5 ได้รับการรับรอง UKPSF ระดับ Senior Fellow</t>
  </si>
  <si>
    <t>3.4.6 ได้รับการรับรอง UKPSF ระดับ Fellow</t>
  </si>
  <si>
    <t>1. รางวัลระดับนานาชาติ หมายถึง รางวัลที่ได้รับจากการแข่งขัน การประกวด การยกย่องเชิดชูเกียรติจาก หน่วยงานต่าง ๆ ทั้งภาครัฐในระดับกระทรวง ทบวง กรม หรือเอกชนที่เป็นองค์กรทางวิชาการหรือองค์กรทางวิชาชีพ หรือหน่วยงานหรือองค์กรวิชาการหรือวิชาชีพที่ได้รับการยอมรับในระดับนานาชาติ รัฐวิสาหกิจ บริษัทสำนักงานใหญ่ ฯลฯ 
ซึ่งอาจจัดพิธีมอบรางวัลในประเทศหรือต่างประเทศ แต่ทั้งนี้ต้องเป็นรางวัลระดับนานาชาติ หรือระดับโลก โดยมีหลักฐานเชิงประจักษ์ในการได้รับการยกย่องชมเชย เช่น โล่รางวัล ใบประกาศเกียรติคุณ เกียรติบัตร หนังสือเชิดชูเกียรติ เป็นต้น 
2. รางวัลระดับชาติ หมายถึง รางวัลสูงสุดที่ได้รับจากการแข่งขัน การประกวด การยกย่องเชิดชูเกียรติจาก หน่วยงานภาครัฐในระดับกระทรวง ทบวง กรม หรือจังหวัด หน่วยงานของรัฐและเอกชนที่เป็นองค์กรทางวิชาการหรือวิชาชีพ หน่วยงานหรือองค์กรวิชาการหรือวิชาชีพที่ได้รับการยอมรับในระดับชาติ รัฐวิสาหกิจ บริษัทสำนักงานใหญ่ องค์การ
3. ไม่นับรางวัลที่ได้รับจากการนำเสนอผลงานรูปแบบบรรยาย และโปสเตอร์ในงานประชุมวิชาการต่าง ๆ</t>
  </si>
  <si>
    <t>ได้รับการมอบหมายอย่างเป็นทางการจากคณบดี คณะวิทยาศาสตร์ หรือผ่านการเห็นชอบจากที่ประชุมกรรมการคณะ</t>
  </si>
  <si>
    <t xml:space="preserve">3.4.7 การปฏิบัติภาระงานด้านยุทธศาสตร์ในคณะวิทยาศาสตร์ </t>
  </si>
  <si>
    <t>ชื่อผลงาน</t>
  </si>
  <si>
    <t>สำหรับหัวหน้าหน่วยงานและกรรมการให้ข้อมูลเท่านั้น</t>
  </si>
  <si>
    <t xml:space="preserve">แบบประเมินผลการปฏิบัติงานสำหรับพนักงานมหาวิทยาลัยศรีนครินทรวิโรฒ                   </t>
  </si>
  <si>
    <t xml:space="preserve">พนักงานมหาวิทยาลัยสายวิชาการ  </t>
  </si>
  <si>
    <t>ส่วนที่ 1 ข้อมูลส่วนบุคคล</t>
  </si>
  <si>
    <t>รอบการประเมิน</t>
  </si>
  <si>
    <t>[   ]  ครั้งที่ 1 (ตั้งแต่ 1 ส.ค. 25….... - 31 ม.ค. 25.......)</t>
  </si>
  <si>
    <t>[   ]  ครั้งที่ 2 (ตั้งแต่ 1 ก.พ. 25...... -31  ก.ค. 25......)</t>
  </si>
  <si>
    <t xml:space="preserve">ชื่อผู้รับการประเมิน </t>
  </si>
  <si>
    <t>สกุล</t>
  </si>
  <si>
    <t xml:space="preserve">สังกัด </t>
  </si>
  <si>
    <t>ระดับการศึกษาตามตำแหน่งที่จ้าง</t>
  </si>
  <si>
    <t>ระดับตำแหน่ง</t>
  </si>
  <si>
    <t>การมาปฏิบัติงาน</t>
  </si>
  <si>
    <r>
      <t>จำนวนการลา, ขาดงาน (วัน) / มาสาย(ครั้ง)</t>
    </r>
    <r>
      <rPr>
        <sz val="14"/>
        <rFont val="Wingdings"/>
        <charset val="2"/>
      </rPr>
      <t/>
    </r>
  </si>
  <si>
    <t>มาสาย (ครั้ง)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</si>
  <si>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</si>
  <si>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</si>
  <si>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</si>
  <si>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</si>
  <si>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</si>
  <si>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</si>
  <si>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</si>
  <si>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(คิดเป็นร้อยละ 70)</t>
  </si>
  <si>
    <t>ค่าน้ำหนัก (ร้อยละ) 
โดยผลรวม
ภาระงานเท่ากับ 70</t>
  </si>
  <si>
    <t xml:space="preserve">ตัวชี้วัดความสำเร็จของงาน
</t>
  </si>
  <si>
    <t>ภาระงานที่ได้</t>
  </si>
  <si>
    <t xml:space="preserve">ร้อยละของภาระงานที่ได้ </t>
  </si>
  <si>
    <t>คำอธิบายเพิ่มเติม</t>
  </si>
  <si>
    <t>1. ภาระงานหลัก (Core duty 50%)</t>
  </si>
  <si>
    <t>(นำคะแนนเทียบตามคำอธิบาย โดยระบุเป็นค่าร้อยละ เช่น ภาระงาน 35 ระบุ "50.00")</t>
  </si>
  <si>
    <t>ภาระงานหลัก (Core duty 50%) สอนและผลิตบัณฑิต วิจัย บริการวิชาการ</t>
  </si>
  <si>
    <t>ร้อยละ 50</t>
  </si>
  <si>
    <t>ปริมาณผลงานตามภาระงาน</t>
  </si>
  <si>
    <t>2. ภาระงานส่วนกลางของส่วนงาน (shared Duty 10 %)</t>
  </si>
  <si>
    <t>ร้อยละ 5</t>
  </si>
  <si>
    <t xml:space="preserve">อ้างอิงตามการกำหนด Core Duty Shared duty และ Strategic duty คณะวิทยาศาสตร์ เห็นชอบตามมติที่ประชุมกรรมการประจำคณะวิทยาศาสตร์ 
</t>
  </si>
  <si>
    <t>ร้อยละภาระงานที่ได้</t>
  </si>
  <si>
    <t>3. ภาระงานตามยุทธศาสตร์หรือภาระงานตามวิสัยทัศน์ (Strategic duty 10%)</t>
  </si>
  <si>
    <t>ร้อยละ 10</t>
  </si>
  <si>
    <t>รวมร้อยละภาระงานที่ได้</t>
  </si>
  <si>
    <t>ลงชื่อ ...........................................................</t>
  </si>
  <si>
    <t>ลงชื่อ..............................................................</t>
  </si>
  <si>
    <t>(ผู้รับการประเมิน)</t>
  </si>
  <si>
    <t>(ผู้ประเมิน)</t>
  </si>
  <si>
    <t>(วันที่ ........../....................../.......................)</t>
  </si>
  <si>
    <t>(วันที่.........../......................../......................)</t>
  </si>
  <si>
    <t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</si>
  <si>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สมรรถนะหลักมหาวิทยาลัย (University Core Competency) 
คิดเป็นร้อยละ 10</t>
  </si>
  <si>
    <t>ระดับสมรรถนะที่คาดหวัง (1)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</si>
  <si>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(2)
(รายละเอียดผลการประเมินตามคู่มือสมรรถนะมหาวิทยาลัย
ศรีนครินทวิโรฒ 2565)</t>
  </si>
  <si>
    <t>ค่าสมรรถนะที่ได้รับ 
= [(2)/(1)]  x 100
หากผลการประเมินมีค่าสูงกว่าระดับ
ที่คาดหวัง ให้ค่าสมรรถนะ = 100</t>
  </si>
  <si>
    <t>1.ความรับผิดชอบต่อสังคม (Social Responsibility)</t>
  </si>
  <si>
    <t xml:space="preserve">3.ความเป็นหนึ่งเดียวกัน (Unity) </t>
  </si>
  <si>
    <t>ผลรวมค่าสมรรถนะหลักมหาวิทยาลัย</t>
  </si>
  <si>
    <t>คะแนนประเมินสมรรถนะหลักมหาวิทยาลัย (a) = (ผลรวมค่าสมรรถนะหลักมหาวิทยาลัยx10)/300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</si>
  <si>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</si>
  <si>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
(รายละเอียดผลการประเมินตามคู่มือสมรรถนะมหาวิทยาลัยศรีนครินทวิโรฒ 2565)</t>
  </si>
  <si>
    <t>1. การจัดการเรียนการสอน</t>
  </si>
  <si>
    <t>2. การวิจัย</t>
  </si>
  <si>
    <t>3. การเรียนรู้อย่างต่อเนื่อง</t>
  </si>
  <si>
    <t>4. (ระบุสมรรถนะที่เลือกเพิ่มเติม)</t>
  </si>
  <si>
    <t>5. (ระบุสมรรถนะที่เลือกเพิ่มเติม)</t>
  </si>
  <si>
    <t xml:space="preserve"> ผลรวมค่าสมรรถนะหลักของส่วนงาน</t>
  </si>
  <si>
    <t xml:space="preserve">  คะแนนประเมินสมรรถนะประจำสายงาน (b) = (ผลรวมค่าสมรรถนะประจำสายงาน) x ร้อยละสมรรถนะประจำสายงาน)/(จำนวนสมรรถนะที่ประเมินทั้งหมด x 100)/500</t>
  </si>
  <si>
    <t xml:space="preserve">    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</si>
  <si>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 xml:space="preserve">แบบสรุปผลการประเมินผลการปฏิบัติงานและแผนการพัฒนาพนักงาน 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</si>
  <si>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</si>
  <si>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</si>
  <si>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คะแนนที่ได้</t>
  </si>
  <si>
    <t xml:space="preserve"> 90.00-100.00 คะแนน</t>
  </si>
  <si>
    <t>1. ผลการประเมินผลการปฏิบัติงาน (70 คะแนน)</t>
  </si>
  <si>
    <t xml:space="preserve"> 80.00-89.99 คะแนน</t>
  </si>
  <si>
    <t>2. ผลการประเมินสมรรถนะ (30 คะแนน)</t>
  </si>
  <si>
    <t>70.00-79.99 คะแนน</t>
  </si>
  <si>
    <t>รวม (100 คะแนน)</t>
  </si>
  <si>
    <t>60.00-69.99 คะแนน (ไม่เพิ่มค่าจ้าง)</t>
  </si>
  <si>
    <t xml:space="preserve"> ต่ำกว่า 60 คะแนน</t>
  </si>
  <si>
    <t>1.2 จุดเด่นของผู้รับการประเมิน</t>
  </si>
  <si>
    <t>1.3 ข้อควรพัฒนา</t>
  </si>
  <si>
    <t>…………………………………………………….……………………………………………………………………………………………………………………………………….………</t>
  </si>
  <si>
    <t>………………………………………………………………………………………...…………………………………………………….……………………………………………………………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</si>
  <si>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</si>
  <si>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</si>
  <si>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</si>
  <si>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…………………………………………………………………………………………………………………………………………...……………………………………</t>
  </si>
  <si>
    <t>……………………………………………………………………………………………………………………………...……………………………….……………………………………………………….</t>
  </si>
  <si>
    <t>ลงชื่อ.............................................................</t>
  </si>
  <si>
    <t>ตำแหน่ง............................................................</t>
  </si>
  <si>
    <t>(วันที่............./........................./...................)</t>
  </si>
  <si>
    <t xml:space="preserve">2.3 ความคิดเห็นของคณะกรรมการประจำส่วนงาน (ถ้ามี) 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</si>
  <si>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</si>
  <si>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3 การแจ้งผลประเมินการปฏิบัติงาน</t>
  </si>
  <si>
    <t xml:space="preserve"> ผู้ประเมิน</t>
  </si>
  <si>
    <t>ผู้รับการประเมิน</t>
  </si>
  <si>
    <t xml:space="preserve"> โดยมี 1..................................................................................................................     เป็นพยาน</t>
  </si>
  <si>
    <t xml:space="preserve">         2.................................................................................................................. 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</si>
  <si>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</si>
  <si>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</si>
  <si>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</si>
  <si>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</si>
  <si>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</si>
  <si>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การปฏิบัติภาระงานส่วนกลางในหน่วยงาน ร้อยละ 5 (ประเมินโดยหัวหน้าหน่วยงาน)</t>
  </si>
  <si>
    <t xml:space="preserve"> 2.1 - 2.22 ภาระงานส่วนกลางในคณะและมหาวิทยาลัย</t>
  </si>
  <si>
    <t>2.23 การปฏิบัติภาระงานส่วนกลางในหน่วยงาน ร้อยละ 5 (ประเมินโดยหัวหน้าหน่วยงาน)</t>
  </si>
  <si>
    <t>รายละเอียดสมรรถนะประจำสายงาน</t>
  </si>
  <si>
    <t xml:space="preserve">F1 การคิดวิเคราะห์ (Analytical Thinking) </t>
  </si>
  <si>
    <t xml:space="preserve">F2 การมองภาพองค์รวม (Conceptual Thinking) </t>
  </si>
  <si>
    <t xml:space="preserve">F3 การสืบหาข้อมูล (Information Seeking) </t>
  </si>
  <si>
    <t xml:space="preserve">F4 การดำเนินการเชิงรุก (Proactiveness) </t>
  </si>
  <si>
    <t xml:space="preserve">F5 การตรวจสอบความถูกต้องตามกระบวนงาน (Concern for Order) </t>
  </si>
  <si>
    <t xml:space="preserve">F6 ความยืดหยุ่นผ่อนปรน (Flexibility) </t>
  </si>
  <si>
    <t xml:space="preserve">F7 ศิลปะการสื่อสารจูงใจ (Communication &amp; Influencing) </t>
  </si>
  <si>
    <t xml:space="preserve">F8 เข้าอกเข้าใจผู้อื่น (Empathy) </t>
  </si>
  <si>
    <t xml:space="preserve">F9 การตระหนักรู้ในองค์กร (Organization Awareness) </t>
  </si>
  <si>
    <t xml:space="preserve">F10 การมุ่งผลสัมฤทธิ์ (Achievement Motivation) </t>
  </si>
  <si>
    <t xml:space="preserve">F11 การบริการที่ดี (Service Mind)  </t>
  </si>
  <si>
    <t xml:space="preserve">F12 การสั่งสมความเชี่ยวชาญ (Expertise) </t>
  </si>
  <si>
    <t xml:space="preserve">F13 ความคิดสร้างสรรค์(Creativity) </t>
  </si>
  <si>
    <t xml:space="preserve">F14 ความยึดมั่นในคุณธรรม จริยธรรม (Morals) </t>
  </si>
  <si>
    <t xml:space="preserve">นำภาระงานหลักที่ได้มาเทียบเป็นคะแนนดังนี้                                                 
&lt; 24.00      ได้คะแนน 1.00  คิดเป็นร้อยละ 10.00
25.00-25.99   ได้คะแนน 1.010-1.404  คิดเป็นร้อยละ 20.00-22.97
  26.00-26.99     ได้คะแนน 1.408-1.802  คิดเป็นร้อยละ 23.00-25.97 
 27.00-27.99    ได้คะแนน 1.806-2.200  คิดเป็นร้อยละ 26.00-28.97
28.00-28.99   ได้คะแนน 2.204-2.598  คิดเป็นร้อยละ 29.00-31.97
29.00-29.99   ได้คะแนน 2.602-2.996  คิดเป็นร้อยละ 32.00-34.97
30.00-30.99   ได้คะแนน 3.000-3.394  คิดเป็นร้อยละ 35.00-37.97
31.00-31.99   ได้คะแนน 3.398-3.792  คิดเป็นร้อยละ 38.00-40.97
32.00-32.99   ได้คะแนน 3.796-4.190  คิดเป็นร้อยละ 41.00-43.97
33.00-33.99   ได้คะแนน 4.194-4.588  คิดเป็นร้อยละ 44.00-46.97
34.00-34.99   ได้คะแนน 4.592-4.986  คิดเป็นร้อยละ 47.00-49.97
≥ 35       คิดเป็นร้อยละ 50.00
</t>
  </si>
  <si>
    <t>สรุปภาระงานของชื่อ</t>
  </si>
  <si>
    <t>…………………………</t>
  </si>
  <si>
    <t>………………………………………….</t>
  </si>
  <si>
    <t xml:space="preserve"> ภาควิชา/ศูนย์</t>
  </si>
  <si>
    <t>.......................</t>
  </si>
  <si>
    <t xml:space="preserve"> คณะวิทยาศาสตร์ มหาวิทยาลัยศรีนครินทรวิโรฒ</t>
  </si>
  <si>
    <t>รอบที่ 1 วันที่ 1 สิงหาคม 25.....ถึง วันที่ 31 มกราคม 25......</t>
  </si>
  <si>
    <t>รอบที่ 2 วันที่ 1 กุมภาพันธ์ 25.....ถึง วันที่ 1 กรกฎาคม 25......</t>
  </si>
  <si>
    <t>หน่วยภาระงาน/สัปดาห์</t>
  </si>
  <si>
    <t>ภาระงานตามพันธกิจ (Core duty) ร้อยละ 50</t>
  </si>
  <si>
    <t>ภาระงานด้านการสอน/พัฒนานิสิต</t>
  </si>
  <si>
    <t>ภาระงานด้านการวิจัยและผลงานวิชาการ</t>
  </si>
  <si>
    <t>ภาระงานด้านการบริการวิชาการ</t>
  </si>
  <si>
    <t>ภาระงานด้านการบริหารและกรรมการอื่น ๆ</t>
  </si>
  <si>
    <t>รวมภาระงานตามพันธกิจ (Core duty)</t>
  </si>
  <si>
    <t>ภาระงานส่วนกลางของส่วนงาน (Shared duty) ร้อยละ 10</t>
  </si>
  <si>
    <t>ภาระงานส่วนกลางในคณะและมหาวิทยาลัย ร้อยละ 5</t>
  </si>
  <si>
    <t>รวมภาระงานส่วนกลางของส่วนงาน (Shared duty)</t>
  </si>
  <si>
    <t>ภาระงานตามยุทธศาสตร์ (Strategic duty) ร้อยละ 10</t>
  </si>
  <si>
    <t>รวมภาระงานตามยุทธศาสตร์ (Strategic duty)</t>
  </si>
  <si>
    <t>รวมภาระงานด้านการบริการวิชาการ</t>
  </si>
  <si>
    <t>การประเมินสมรรถนะในการปฏิบัติงาน ( Competency) ร้อยละ 30 ประเมินโดยหัวหน้าหน่วยงาน</t>
  </si>
  <si>
    <t>สมรรถนะหลักมหาวิทยาลัย (ร้อยละ 10)</t>
  </si>
  <si>
    <t>ผลรวมสมรรถนะหลักมหาวิทยาลัย</t>
  </si>
  <si>
    <t>สมรรถนะประจำสายงาน (ร้อยละ 20)</t>
  </si>
  <si>
    <t>ผลรวมสมรรถนะหลักประจำสายงาน</t>
  </si>
  <si>
    <t>รวมประเมินสมรรถนะในการปฏิบัติงาน</t>
  </si>
  <si>
    <t>คะแนนประเมินรวมทั้งหมด</t>
  </si>
  <si>
    <t>ผู้กรอกภาระงาน :</t>
  </si>
  <si>
    <t>……………………………………………………………………..</t>
  </si>
  <si>
    <t>วันที่……………………………………...………………………...</t>
  </si>
  <si>
    <t xml:space="preserve">ปรับปรุงโดย ฝ่ายบริหาร คณะวิทยาศาสตร์ มศว </t>
  </si>
  <si>
    <t xml:space="preserve">              </t>
  </si>
  <si>
    <t>ลิขสิทธิ์เป็นของคณะวิทยาศาสตร์ มหาวิทยาลัยศรีนครินทรวิโรฒ</t>
  </si>
  <si>
    <t>1.1-1.3</t>
  </si>
  <si>
    <t>สอนบรรยายและปฏิบัติการ</t>
  </si>
  <si>
    <t>1.4-1.6</t>
  </si>
  <si>
    <t>ฝึกงาน/นิเทศงาน/สัมมนา/โครงการวิจัย</t>
  </si>
  <si>
    <t>งานปริญญานิพนธ์</t>
  </si>
  <si>
    <t>งานพัฒนานิสิต</t>
  </si>
  <si>
    <t>1.9-1.11</t>
  </si>
  <si>
    <t>งานสนับสนุนการสอน</t>
  </si>
  <si>
    <t>รวมภาระงานด้านการสอน / พัฒนานิสิต</t>
  </si>
  <si>
    <t>งานวิจัยที่กำลังดำเนินการ</t>
  </si>
  <si>
    <t>ผลงานทางวิชาการ</t>
  </si>
  <si>
    <t>รวมภาระงานด้านการวิจัยและผลงานวิชาการ</t>
  </si>
  <si>
    <t>3.1-3.2</t>
  </si>
  <si>
    <t>วิทยากร/คณะกรรมการให้กับหน่วยงานภายนอก</t>
  </si>
  <si>
    <t>3.3-3.4</t>
  </si>
  <si>
    <t xml:space="preserve">จัดการฝึกอบรม สัมมนา /การจัดประชุมวิชาการ </t>
  </si>
  <si>
    <t>3.5-3.10</t>
  </si>
  <si>
    <t>การให้บริการวิชาการในฐานะผู้เชี่ยวชาญ/การให้บริการทางวิชาชีพ</t>
  </si>
  <si>
    <t>การพัฒนาด้านวิชาการ/วิชาชีพ</t>
  </si>
  <si>
    <t>ภาระงานของผู้ดำรงตำแหน่งผู้บริหาร</t>
  </si>
  <si>
    <t>ภาระงานคณะกรรมการทางบริหาร</t>
  </si>
  <si>
    <t>5.3-5.6</t>
  </si>
  <si>
    <t>ภาระงานคณะกรรมการและอื่น ๆ</t>
  </si>
  <si>
    <t>รวมภาระงานด้านการบริหารและกรรมการอื่น ๆ</t>
  </si>
  <si>
    <t xml:space="preserve">รวมภาระงานตามพันธกิจ (Core duty) </t>
  </si>
  <si>
    <t>อัตราส่วนของภาระงานด้านอื่น ๆ ต่อภาระงานทั้งหมด</t>
  </si>
  <si>
    <t>ร้อยละ</t>
  </si>
  <si>
    <t>รวมภาคเรียน 1+2</t>
  </si>
  <si>
    <t>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</si>
  <si>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 xml:space="preserve">รวมคะแนน shared duty ร้อยละ5 </t>
  </si>
  <si>
    <t>Shared 1+2</t>
  </si>
  <si>
    <t xml:space="preserve">รวมคะแนนภาระงานส่วนกลางในคณะและมหาวิทยาลัย (Shared duty) ร้อยละ 10 </t>
  </si>
  <si>
    <t>Strategic 1 - 4</t>
  </si>
  <si>
    <t>รวมคะแนน ภาระงานตามยุทธศาสตร์ (Strategic Duty) ร้อยละ 10</t>
  </si>
  <si>
    <t>Strategic 1 ด้านการพัฒนาหลักสูตร</t>
  </si>
  <si>
    <t>Strategic 2 ด้านการพัฒนางานวิจัยแบบบูรณาการผ่านระบบนิเวศการวิจัยที่มุ่งเน้นนวัตกรรม</t>
  </si>
  <si>
    <t>Strategic 3 ด้านการส่งเสริมความเชี่ยวชาญของบุคลากรผ่านการบริการวิชาการแก่ชุมชนและสังคม</t>
  </si>
  <si>
    <t>Strategic 4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</si>
  <si>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ร้อยละของภาระงานที่ได้ (Core duty)</t>
  </si>
  <si>
    <t>เฉลี่ย</t>
  </si>
  <si>
    <r>
      <t>ตารางที่ 3.1,3.2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3.1,3.2)</t>
    </r>
  </si>
  <si>
    <r>
      <t>ตารางที่ 3.3-3.4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3.3-3.4)</t>
    </r>
  </si>
  <si>
    <r>
      <t>ตารางที่ 3.5-3.10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3.5-3.10)</t>
    </r>
  </si>
  <si>
    <r>
      <rPr>
        <u/>
        <sz val="14"/>
        <rFont val="Angsana New"/>
        <family val="1"/>
      </rPr>
      <t>ตารางที่ 3.11</t>
    </r>
    <r>
      <rPr>
        <sz val="14"/>
        <rFont val="Angsana New"/>
        <family val="1"/>
      </rPr>
      <t xml:space="preserve">  ภาระงานด้านการบริการวิชาการ (ต่อ)</t>
    </r>
  </si>
  <si>
    <r>
      <t>หมายเหตุ : กรณีที่มีการสอนซ้ำ ต้องกรอกข้อมูลของ</t>
    </r>
    <r>
      <rPr>
        <b/>
        <u/>
        <sz val="14"/>
        <color theme="1"/>
        <rFont val="Angsana New"/>
        <family val="1"/>
      </rPr>
      <t>การสอนครั้งแรกก่อน</t>
    </r>
    <r>
      <rPr>
        <b/>
        <sz val="14"/>
        <color theme="1"/>
        <rFont val="Angsana New"/>
        <family val="1"/>
      </rPr>
      <t xml:space="preserve"> และในบรรทัดถัดมา ให้กรอกข้อมูลของการสอนซ้ำ โดยระบุจำนวนครั้งของการสอนซ้ำ            </t>
    </r>
  </si>
  <si>
    <r>
      <t>ตารางที่ 1.4, 1.5, 1.6</t>
    </r>
    <r>
      <rPr>
        <b/>
        <sz val="14"/>
        <color theme="1"/>
        <rFont val="Angsana New"/>
        <family val="1"/>
      </rPr>
      <t xml:space="preserve"> ภาระงานด้านการสอนและภาระงานด้านสนับสนุนการสอน </t>
    </r>
    <r>
      <rPr>
        <sz val="14"/>
        <color theme="1"/>
        <rFont val="Angsana New"/>
        <family val="1"/>
      </rPr>
      <t>(ดูวิธีการคิดภาระงานตามเกณฑ์ข้อ 1.4-1.6)</t>
    </r>
  </si>
  <si>
    <r>
      <t>ตารางที่ 1.7</t>
    </r>
    <r>
      <rPr>
        <b/>
        <sz val="14"/>
        <rFont val="Angsana New"/>
        <family val="1"/>
      </rPr>
      <t xml:space="preserve"> ภาระงานปริญญานิพนธ์และสารนิพนธ์ </t>
    </r>
    <r>
      <rPr>
        <sz val="14"/>
        <rFont val="Angsana New"/>
        <family val="1"/>
      </rPr>
      <t>(ดูวิธีการคิดภาระงานตามเกณฑ์ข้อ 1.7)</t>
    </r>
  </si>
  <si>
    <r>
      <t xml:space="preserve">ตารางที่ 1.8 </t>
    </r>
    <r>
      <rPr>
        <b/>
        <sz val="14"/>
        <rFont val="Angsana New"/>
        <family val="1"/>
      </rPr>
      <t xml:space="preserve">ภาระงานด้านการพัฒนานิสิต </t>
    </r>
    <r>
      <rPr>
        <sz val="14"/>
        <rFont val="Angsana New"/>
        <family val="1"/>
      </rPr>
      <t>(ดูวิธีการคิดภาระงานตามเกณฑ์ข้อ 1.8)</t>
    </r>
  </si>
  <si>
    <r>
      <t>ตารางที่ 1.9-1.10</t>
    </r>
    <r>
      <rPr>
        <b/>
        <sz val="14"/>
        <rFont val="Angsana New"/>
        <family val="1"/>
      </rPr>
      <t xml:space="preserve"> ภาระงานการสนับสนุนงานสอน </t>
    </r>
    <r>
      <rPr>
        <sz val="14"/>
        <rFont val="Angsana New"/>
        <family val="1"/>
      </rPr>
      <t>(ดูวิธีการคิดภาระงานตามเกณฑ์ข้อ 1.9-1.10)</t>
    </r>
  </si>
  <si>
    <r>
      <rPr>
        <b/>
        <u/>
        <sz val="14"/>
        <rFont val="Angsana New"/>
        <family val="1"/>
      </rPr>
      <t>ตารางที่ 1.11</t>
    </r>
    <r>
      <rPr>
        <b/>
        <sz val="14"/>
        <rFont val="Angsana New"/>
        <family val="1"/>
      </rPr>
      <t xml:space="preserve"> ภาระงานสำหรับผู้ดำรงตำแหน่งบริหารของหลักสูตร (ดูวิธีการคิดภาระงานตามเกณฑ์ข้อ 1.11)</t>
    </r>
  </si>
  <si>
    <r>
      <rPr>
        <b/>
        <u/>
        <sz val="14"/>
        <rFont val="Angsana New"/>
        <family val="1"/>
      </rPr>
      <t>ตารางที่ 2.1</t>
    </r>
    <r>
      <rPr>
        <sz val="14"/>
        <rFont val="Angsana New"/>
        <family val="1"/>
      </rPr>
      <t xml:space="preserve"> </t>
    </r>
    <r>
      <rPr>
        <b/>
        <sz val="14"/>
        <rFont val="Angsana New"/>
        <family val="1"/>
      </rPr>
      <t>การทำโครงการวิจัย</t>
    </r>
  </si>
  <si>
    <r>
      <t>ตารางที่ 2.2</t>
    </r>
    <r>
      <rPr>
        <b/>
        <sz val="14"/>
        <rFont val="Angsana New"/>
        <family val="1"/>
      </rPr>
      <t xml:space="preserve"> การเผยแพร่ผลงานทางวิชาการ </t>
    </r>
    <r>
      <rPr>
        <sz val="14"/>
        <rFont val="Angsana New"/>
        <family val="1"/>
      </rPr>
      <t>(ดูวิธีการคิดภาระงานตามเกณฑ์ข้อ 2.2)</t>
    </r>
  </si>
  <si>
    <r>
      <t>ตารางที่ 5.1</t>
    </r>
    <r>
      <rPr>
        <b/>
        <sz val="14"/>
        <rFont val="Angsana New"/>
        <family val="1"/>
      </rPr>
      <t xml:space="preserve">  ภาระงานของผู้ดำรงตำแหน่งผู้บริหาร </t>
    </r>
    <r>
      <rPr>
        <sz val="14"/>
        <rFont val="Angsana New"/>
        <family val="1"/>
      </rPr>
      <t>(ดูวิธีการคิดภาระงานตามเกณฑ์ข้อ 5.1)</t>
    </r>
  </si>
  <si>
    <r>
      <t>ตารางที่ 5.2</t>
    </r>
    <r>
      <rPr>
        <b/>
        <sz val="14"/>
        <rFont val="Angsana New"/>
        <family val="1"/>
      </rPr>
      <t xml:space="preserve">  ภาระงานคณะกรรมการทางบริหาร </t>
    </r>
    <r>
      <rPr>
        <sz val="14"/>
        <rFont val="Angsana New"/>
        <family val="1"/>
      </rPr>
      <t>(ดูวิธีการคิดภาระงานตามเกณฑ์ข้อ 5.2)</t>
    </r>
  </si>
  <si>
    <r>
      <t>1 หน่วยภาระงาน</t>
    </r>
    <r>
      <rPr>
        <b/>
        <u/>
        <sz val="14"/>
        <rFont val="Angsana New"/>
        <family val="1"/>
      </rPr>
      <t>ต่อชั่วโมง</t>
    </r>
  </si>
  <si>
    <r>
      <t>ตารางที่ 5.3-5.4</t>
    </r>
    <r>
      <rPr>
        <b/>
        <sz val="14"/>
        <rFont val="Angsana New"/>
        <family val="1"/>
      </rPr>
      <t xml:space="preserve">  ภาระงานกรรมการตรวจการจ้างและตรวจรับพัสดุ </t>
    </r>
    <r>
      <rPr>
        <sz val="14"/>
        <rFont val="Angsana New"/>
        <family val="1"/>
      </rPr>
      <t>(ดูวิธีการคิดภาระงานตามเกณฑ์ข้อ 5.3-5.4)</t>
    </r>
  </si>
  <si>
    <r>
      <t>5.3 กรรมการตรวจการจ้าง</t>
    </r>
    <r>
      <rPr>
        <sz val="14"/>
        <rFont val="Angsana New"/>
        <family val="1"/>
      </rPr>
      <t xml:space="preserve"> (คิดภาระงานตามวงเงินของสิ่งก่อสร้าง)</t>
    </r>
  </si>
  <si>
    <r>
      <t>ตารางที่ 5.5-5.6</t>
    </r>
    <r>
      <rPr>
        <b/>
        <sz val="14"/>
        <rFont val="Angsana New"/>
        <family val="1"/>
      </rPr>
      <t xml:space="preserve"> กรรมการสอบสวนข้อเท็จจริงและสอบสวนทางวินัย/สภาคณาจารย์และพนักงานมหาวิทยาลัย </t>
    </r>
    <r>
      <rPr>
        <sz val="14"/>
        <rFont val="Angsana New"/>
        <family val="1"/>
      </rPr>
      <t>(ดูวิธีการคิดภาระงานตามเกณฑ์ข้อ 5.5-5.6)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</si>
  <si>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……………..…………...…….....................................................................................</t>
    </r>
  </si>
  <si>
    <r>
      <t xml:space="preserve">วัน เดือน ปีที่บรรจุ </t>
    </r>
    <r>
      <rPr>
        <sz val="14"/>
        <rFont val="Angsana New"/>
        <family val="1"/>
      </rPr>
      <t>...................................................................................................</t>
    </r>
  </si>
  <si>
    <r>
      <t xml:space="preserve">ระดับการศึกษาสูงสุด </t>
    </r>
    <r>
      <rPr>
        <sz val="14"/>
        <rFont val="Angsana New"/>
        <family val="1"/>
      </rPr>
      <t xml:space="preserve"> ......................................................................................................</t>
    </r>
  </si>
  <si>
    <t>¨ต่ำกว่าปริญญาตรี</t>
  </si>
  <si>
    <t>¨ปริญญาตรี</t>
  </si>
  <si>
    <t>¨ปริญญาโท</t>
  </si>
  <si>
    <t>¨ปริญญาเอก</t>
  </si>
  <si>
    <t>¨ศาสตราจารย์</t>
  </si>
  <si>
    <t>¨รองศาสตราจารย์</t>
  </si>
  <si>
    <t>¨ผู้ช่วยศาสตราจารย์</t>
  </si>
  <si>
    <t>¨อาจารย์</t>
  </si>
  <si>
    <r>
      <t xml:space="preserve">ผู้ประเมิน </t>
    </r>
    <r>
      <rPr>
        <sz val="14"/>
        <rFont val="Angsana New"/>
        <family val="1"/>
      </rPr>
      <t xml:space="preserve"> .................................................................................................................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</si>
  <si>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.................................................................................</t>
    </r>
  </si>
  <si>
    <t>¨ (1ส.ค.-31ม.ค.)  ¨ (1ก.พ.-31 ก.ค.)</t>
  </si>
  <si>
    <r>
      <rPr>
        <b/>
        <sz val="14"/>
        <rFont val="Angsana New"/>
        <family val="1"/>
      </rPr>
      <t xml:space="preserve">2.การทำงานอย่างชาญฉลาด (Work Smart) </t>
    </r>
    <r>
      <rPr>
        <sz val="14"/>
        <rFont val="Angsana New"/>
        <family val="1"/>
      </rPr>
      <t xml:space="preserve">
</t>
    </r>
  </si>
  <si>
    <r>
      <t>สมรรถนะประจำสายงาน (Functional Competency) 1
คิดเป็นร้อยละ .</t>
    </r>
    <r>
      <rPr>
        <sz val="14"/>
        <color rgb="FFFF0000"/>
        <rFont val="Angsana New"/>
        <family val="1"/>
      </rPr>
      <t>.20</t>
    </r>
    <r>
      <rPr>
        <b/>
        <sz val="14"/>
        <rFont val="Angsana New"/>
        <family val="1"/>
      </rPr>
      <t>.. (โดยสัดส่วนสมรรถนะประจำสายงานต้องมีคะแนนไม่ต่ำกว่าร้อยละ 15 
แต่ไม่เกินร้อยละ 20)</t>
    </r>
  </si>
  <si>
    <t>ได้รับทุน แต่ไม่ผ่านการรับรองของส่วนงาน</t>
  </si>
  <si>
    <t xml:space="preserve">รวม 5.3 - 5.6 </t>
  </si>
  <si>
    <t xml:space="preserve">กรรมการปฏิบัติหน้าที่ที่ประสานมิตร       1 ภาระงาน/ชั่วโมง
กรรมการปฏิบัติหน้าที่ที่องครักษ์               1 ภาระงาน/ชั่วโมง และ
เดินทางไปปฏิบัติหน้าที่ที่องครักษ์            3 ภาระงาน/ชั่วโมง/การเดินทางไปกลับ  1 ครั้ง
</t>
  </si>
  <si>
    <t xml:space="preserve">                    ผู้เตรียมกิจกรรมต้องได้รับการมอบหมายจากหัวหน้าหน่วยงาน ในระดับภาควิชา/ศูนย์ โดยอาจเป็นในรูปแบบคำสั่งแต่งตั้งหรือบันทึกข้อความจากหัวหน้าส่วนงานระดับหัวหน้าภาค/ผู้อำนวยการขึ้นไป</t>
  </si>
  <si>
    <r>
      <rPr>
        <b/>
        <sz val="16"/>
        <rFont val="Angsana New"/>
        <family val="1"/>
      </rPr>
      <t>ระดับชาติ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        1     ภาระงาน 
กรรมการ                                                                                0.5   ภาระงาน
กรรมการและเลขานุการ หรือผู้ช่วยเลขานุการ              0.75  ภาระงาน
* นับได้ในรอบการประเมินที่มีการจัดงานเท่านั้น</t>
    </r>
  </si>
  <si>
    <t>ระดับนานาชาติ เช่น การจัดการแข่งขัน IJSO</t>
  </si>
  <si>
    <r>
      <rPr>
        <b/>
        <sz val="16"/>
        <rFont val="Angsana New"/>
        <family val="1"/>
      </rPr>
      <t>ระดับนานาชาติ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2     ภาระงาน 
กรรมการ                                                                        1     ภาระงาน
กรรมการและเลขานุการ หรือผู้ช่วยเลขานุการ      1.5   ภาระงาน
* นับได้ในรอบการประเมินที่มีการจัดงานเท่านั้น
</t>
    </r>
  </si>
  <si>
    <t>รวม shared 2</t>
  </si>
  <si>
    <t xml:space="preserve">รวม Shared 1  </t>
  </si>
  <si>
    <t>ภาระงานส่วนกลางในคณะและมหาวิทยาลัย (Shared duty)  ร้อยละ 10</t>
  </si>
  <si>
    <t>Shared 1 และ Shared 2 คิดเป็นร้อยละ 5</t>
  </si>
  <si>
    <t>คณะกรรมการดำเนินงานงานจัดตั้งศูนย์การเรียนรู้ของคณะวิทยาศาสตร์</t>
  </si>
  <si>
    <t xml:space="preserve">คณะกรรมการดำเนินการความปลอดภัยของห้องปฏิบัติการ  </t>
  </si>
  <si>
    <t>คณะกรรมการขับเคลื่อนนโยบาย Green office</t>
  </si>
  <si>
    <t xml:space="preserve">คณะกรรมการขับเคลื่อนยุทธศาสตร์ด้านส่งเสริมการเรียนรู้ ฯ คณะวิทยาศาสตร์ </t>
  </si>
  <si>
    <t>คณะกรรมการขับเคลื่อนประสิทธิภาพและประสิทธิผลการดำเนินงานคณะวิทยาศาสตร์</t>
  </si>
  <si>
    <t>คณะกรรมการดำเนินงานการพัฒนาทักษะ Critical thinking &amp; reasoning, working in team environment, communication and creativity ของนิสิตคณะวิทยาศาสตร์</t>
  </si>
  <si>
    <t xml:space="preserve">คณะกรรมการดำเนินงานการโครงการบ่มเพาะทักษะความเป็นนักนวัตกร และผู้ประกอบการให้กับนิสิต คณะวิทยาศาสตร์ </t>
  </si>
  <si>
    <t>เคลมได้เฉพาะรอบที่ได้รับการรับรอง</t>
  </si>
  <si>
    <t>เฉพาะกรรมการบริหารหลักสูตร หรือผู้อื่นที่ผ่านความเห็นชอบจากหัวหน้าภาควิชา</t>
  </si>
  <si>
    <t>Strategic 1 ร้อยละ 10</t>
  </si>
  <si>
    <t xml:space="preserve">
</t>
  </si>
  <si>
    <r>
      <t>1. ต้องเป็นทุนวิจัยที่ได้รับจัดสรรจากหน่วยงานภายนอกมหาวิทยาลัย โดยผู้ที่สามารถเคลมภาระงานได้จะ</t>
    </r>
    <r>
      <rPr>
        <u/>
        <sz val="16"/>
        <rFont val="Angsana New"/>
        <family val="1"/>
      </rPr>
      <t>ต้องเป็นผู้อำนวยการแผนงานวิจัย/หัวหน้าโครงการ หรือผู้อำนวยการแผนงานย่อย</t>
    </r>
    <r>
      <rPr>
        <sz val="16"/>
        <rFont val="Angsana New"/>
        <family val="1"/>
      </rPr>
      <t>และ/หรือ
2. ในกรณีที่เป็นผู้ร่วมโครงการสามารถเคลมภาระงานได้ใน</t>
    </r>
    <r>
      <rPr>
        <u/>
        <sz val="16"/>
        <rFont val="Angsana New"/>
        <family val="1"/>
      </rPr>
      <t>กรณีที่บุคลากรภายในคณะวิทยาศาสตร์ มศว เป็นผู้อำนวยการแผนงานวิจัย/หัวหน้าโครงการ หรือผู้อำนวยการแผนงานย่อยนั้น เท่านั้น</t>
    </r>
    <r>
      <rPr>
        <sz val="16"/>
        <rFont val="Angsana New"/>
        <family val="1"/>
      </rPr>
      <t xml:space="preserve">
3. หัวหน้าโครงการได้คะแนนภาระงานตามเกณฑ์ /ผู้ร่วมโครงการได้คะแนนภาระงานครึ่งหนึ่ง
4. เคลมได้ 2 ครั้ง สำหรับสัญญา 1 ปี ไม่นับขยายเวลา
5. ในกรณีที่มีการร่วมลงทุนรูปแบบ in cash (ไม่น้อยกว่า 10% ของยอดเงินที่ได้รับการจัดสรร) ให้คะแนนเพิ่มอีก 1 หน่วยภาระงาน </t>
    </r>
  </si>
  <si>
    <t>Strategic 2 ร้อยละ 10</t>
  </si>
  <si>
    <t>กรรมการคณะกรรมการบริหารโครงการตามสูตรการคำนวน</t>
  </si>
  <si>
    <t>Strategic 3 ร้อยละ 10</t>
  </si>
  <si>
    <t>หากภาระงานในส่วนของ Strategic workload SO4 มากกว่าร้อยละ 10 ให้คิดเป็นร้อยละ 10</t>
  </si>
  <si>
    <t>จำนวนเงิน</t>
  </si>
  <si>
    <t>เลขานุการได้ภาระงาน 1.5 เท่าของกรรมการ และจะมีคะแนนเพิ่มอีก 0.125</t>
  </si>
  <si>
    <t>รวม 3.41-3.46</t>
  </si>
  <si>
    <t>รวม 3.4.7</t>
  </si>
  <si>
    <t>รวม Strategic 4</t>
  </si>
  <si>
    <t xml:space="preserve">                                                                                                                       2. โครงการวิจัยที่ ˃ 1 ปี ถ้ามีการแบ่งเงินเป็นรายปี ให้คิดตามที่กำหนด ถ้าไม่ได้กำหนดไว้ให้หารเฉลี่ยเป็นรายปี</t>
  </si>
  <si>
    <t xml:space="preserve">                                                                                                                       3. โครงการวิจัยที่ไม่ได้รับทุนจะต้องดำเนินการตามระเบียบวิธีวิจัย  เช่นเดียวกับการขอทุนรายได้คณะฯ และได้รับความเห็นชอบจากคณะ/หน่วยงานและมหาวิทยาลัย โดยจะได้ภาระงาน = 2 หน่วยภาระงานต่อสัปดาห์</t>
  </si>
  <si>
    <t xml:space="preserve">              โดยคิดระยะเวลาไม่เกิน 12 เดือน และจัดส่งรายงานฉบับสมบูรณ์เมื่อเสร็จสิ้นงานวิจัย </t>
  </si>
  <si>
    <t>2.2 โครงการประชุมบุคลากรคณะวิทยาศาสตร์</t>
  </si>
  <si>
    <t>2.2.8 การจัดทำาวารสารทางวิชาการ</t>
  </si>
  <si>
    <t xml:space="preserve">      (กรณีได้รับอนุสิทธิบัตรแล้ว)</t>
  </si>
  <si>
    <t>ให้แบ่งภาระงานตามสัดส่วน</t>
  </si>
  <si>
    <t>2.6 โครงการที่สนับสนุนการเสริมสร้างจริยธรรมทางวิชาการ</t>
  </si>
  <si>
    <t>เลขานุการ</t>
  </si>
  <si>
    <r>
      <t xml:space="preserve">shared 3 ประเมินโดยหัวหน้าหน่วยงาน </t>
    </r>
    <r>
      <rPr>
        <b/>
        <sz val="16"/>
        <rFont val="Angsana New"/>
        <family val="1"/>
      </rPr>
      <t xml:space="preserve">  (หัวหน้าหน่วยงานกำหนดหลักเกณฑ์หรือแนวทางการให้คะแนนและตกลงกับบุคลากรในหน่วยงานให้ชัดเจน)</t>
    </r>
  </si>
  <si>
    <t>ประธานกรรมการบริหารโครงการได้ภาระงาน 2 เท่าของกรรมการ จะมีคะแนนเพิ่มขึ้นอีก 0.25</t>
  </si>
  <si>
    <t>2.8โครงการซ้อมอพยพหนีไฟ</t>
  </si>
  <si>
    <t xml:space="preserve">2.9 โครงการประกันคุณภาพระดับคณะ </t>
  </si>
  <si>
    <t xml:space="preserve">2.10 โครงการปฐมนิเทศนิสิตคณะวิทยาศาสตร์ </t>
  </si>
  <si>
    <t xml:space="preserve">2.13 โครงการปรับปรุงกระบวนการเพื่อเพิ่มประสิทธิภาพและประสิทธิผลในการบริหารจัดการ คณะวิทยาศาสตร์
</t>
  </si>
  <si>
    <t>2.11 โครงการปัจฉิมนิเทศนิสิตคณะวิทยาศาสตร์</t>
  </si>
  <si>
    <t>2.12 โครงการเกษียณอายุราชการคณะวิทยาศาสตร์</t>
  </si>
  <si>
    <t>2.14โครงการยกระดับมาตรฐานความปลอดภัยห้องปฏิบัติการคณะวิทยาศาสตร์</t>
  </si>
  <si>
    <t>2.15 โครงการอื่นๆ ที่จัดขึ้นโดยคณะวิทยาศาสตร์</t>
  </si>
  <si>
    <t xml:space="preserve">2.17 โครงการบริการวิชาการแบบไม่หารายได้ที่อยู่ในแผนปฏิบัติการที่ตอบสนองต่อยุทธศาสตร์ของคณะวิทยาศาสตร์
</t>
  </si>
  <si>
    <t>2.18 โครงการพระราชทานปริญญาบัตร  ฯ</t>
  </si>
  <si>
    <t>2.16  โครงการของภาควิชา/ศูนย์/สำนักงาน ที่อยู่ในแผนปฏิบัติการที่ตอบสนองต่อยุทธศาสตร์ของคณะวิทยาศาสตร์</t>
  </si>
  <si>
    <t>2.20 การเป็นคณะกรรมการดำเนินงานที่ขับเคลื่อนพันธกิจ หรือยุทธศาสตร์ของคณะวิทยาศาสตร์  เช่น</t>
  </si>
  <si>
    <t>2.21 งานประชุมวิชาการระดับชาติและนานาชาติที่มีการจัดเก็บค่าลงทะเบียนหรือการแข่งขันทางวิชาการระดับชาติขึ้นไป ที่คณะวิทยาศาสตร์ ภาควิชาและศูนย์ เป็นเจ้าภาพหลัก และเจ้าภาพร่วมซึ่งได้รับการอนุมัติจากกรรมการประจำคณะ</t>
  </si>
  <si>
    <t>2.23 หลักสูตรเข้าร่วมการประเมิน AUNQA inter</t>
  </si>
  <si>
    <t>รวม 2.21</t>
  </si>
  <si>
    <t xml:space="preserve">3.3.2 พัฒนาหลักสูตร/โครงการบริการวิชาการร่วมกับเครือข่ายต่างประเทศ เพื่อยกระดับทักษะของอุตสาหกรรม/สถานประกอบการ(ทักษะในการประกอบอาชีพ) และมีผู้ใช้บริการอย่างน้อย 1 ครั้ง  
</t>
  </si>
  <si>
    <t xml:space="preserve">3.3.3 พัฒนาหลักสูตร/โครงการบริการวิชาการร่วมกับเครือข่ายในประเทศ เพื่อยกระดับทักษะของอุตสาหกรรม และมีผู้ใช้บริการอย่างน้อย 1 ครั้ง </t>
  </si>
  <si>
    <t xml:space="preserve">2.22 UKPSF /  Thailand PSF  mentor </t>
  </si>
  <si>
    <t xml:space="preserve">3.16 พัฒนาบทเรียนเสริมโดยใช้เทคโนโลยี และ เผยแพร่สู่สังคม online ให้นักเรียนและผู้สนใจทั่วไป เพื่อประชาสัมพันธ์ความเชี่ยวชาญของคณะ </t>
  </si>
  <si>
    <r>
      <t>1.ให้เฉพาะกรรมการพัฒนาหลักสูตร
2. ต้องไม่ใช่หลักสูตรปรับปรุง หรือการปรับปรุงหลักสูตรตามรอบ ยกเว้นปรับปรุงหลักสูตรนานาชาติ / 2 ภาษา
3. ข้อ 3.1.1 – 3.1.2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4 ครั้ง)
4. ข้อ 3.1.3 – 3.1.4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 xml:space="preserve">ในแต่ระรอบการประเมินเมื่อบรรลุแผนการดำเนินงานในแต่ละวงรอบการประเมินให้ฝ่ายวิชาการ (เคลมได้ไม่เกิน 2 ครั้ง)
5. การพัฒนาหลักสูตรควรคิดภาระงานตามหน้าที่
6. หลักสูตร upskill / reskill ต้องเป็นเป็นหลักสูตรที่สร้างสำหรับบุคคลภายนอก
7. บทเรียนออนไลน์ คือ การเรียนรู้ผ่านผ่านตัวกลางที่เป็นสื่อเทคโนโลยีหรือออนไลน์ ผู้สอนสามารถนำเสนอไอเดียการเรียนรู้ได้หลากหลายรูปแบบ และทางผู้เรียนสามารถเลือกเรียนในเรื่องที่ตนเองต้องการ เช่น การสอนบนเว็บไซต์ ออนไลน์ วิดิโอ เสียง กราฟิก เพื่อให้ผู้เรียนเข้าใจเนื้อหาได้เร็วยิ่งขึ้น โดยผ่านการตัดต่อ มีความยาว ไม่น้อยกว่า 20 นาที  สามารถเลือกเรียนซ้ำหรือข้ามเนื้อหาได้ โต้ตอบกับผู้สอนได้หลายช่องทาง เป็นบทเรียนที่จัดทำขึ้นโดยคณาจารย์หรือบุคลากร
คณะวิทยาศาสตร์ </t>
    </r>
    <r>
      <rPr>
        <u/>
        <sz val="16"/>
        <rFont val="Angsana New"/>
        <family val="1"/>
      </rPr>
      <t>ไม่นับการบันทึกการสอนและนำมาเผยแพร่</t>
    </r>
    <r>
      <rPr>
        <sz val="16"/>
        <rFont val="Angsana New"/>
        <family val="1"/>
      </rPr>
      <t xml:space="preserve">
</t>
    </r>
  </si>
  <si>
    <r>
      <t xml:space="preserve">ประธานโครงการ หรือประธานฝ่าย                                  2 ภาระงาน/ชั่วโมง
กรรมการ                                                                            1 ภาระงาน/ชั่วโมง 
กรรมการและเลขานุการ หรือผู้ช่วยเลขานุการ                1.5 ภาระงาน/ชั่วโมง 
ผู้เข้าร่วมกิจกรรม   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ในการปฏิบัติหน้าที่ </t>
    </r>
    <r>
      <rPr>
        <u/>
        <sz val="16"/>
        <color theme="1"/>
        <rFont val="Angsana New"/>
        <family val="1"/>
      </rPr>
      <t xml:space="preserve">กรณีเป็นประธานกรรมการ/กรรมการ/กรรมการและเลขานุการ หรือผู้ช่วยเลขานุการ </t>
    </r>
    <r>
      <rPr>
        <sz val="16"/>
        <color theme="1"/>
        <rFont val="Angsana New"/>
        <family val="1"/>
      </rPr>
      <t>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</t>
    </r>
    <r>
      <rPr>
        <u/>
        <sz val="16"/>
        <color theme="1"/>
        <rFont val="Angsana New"/>
        <family val="1"/>
      </rPr>
      <t xml:space="preserve"> กรณีเป็นผู้เตรียมกิจกรรม</t>
    </r>
    <r>
      <rPr>
        <sz val="16"/>
        <color theme="1"/>
        <rFont val="Angsana New"/>
        <family val="1"/>
      </rPr>
      <t xml:space="preserve"> 
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 </t>
    </r>
    <r>
      <rPr>
        <u/>
        <sz val="16"/>
        <color theme="1"/>
        <rFont val="Angsana New"/>
        <family val="1"/>
      </rPr>
      <t>ไม่สามารถเคลมภาระงานซ้ำซ้อนได้</t>
    </r>
    <r>
      <rPr>
        <sz val="16"/>
        <color theme="1"/>
        <rFont val="Angsana New"/>
        <family val="1"/>
      </rPr>
      <t xml:space="preserve">
</t>
    </r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</si>
  <si>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 1 ภาระงาน/ชั่วโมง
</t>
    </r>
    <r>
      <rPr>
        <b/>
        <sz val="16"/>
        <rFont val="Angsana New"/>
        <family val="1"/>
      </rPr>
      <t xml:space="preserve">หมายเหตุ </t>
    </r>
    <r>
      <rPr>
        <sz val="16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 (ปธ.โครงการ/ปธ.ฝ่าย อาจทำเป็นบันทึกข้อความ หรือ email)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
4. ในการปฏิบัติหน้าที่ </t>
    </r>
    <r>
      <rPr>
        <u/>
        <sz val="16"/>
        <rFont val="Angsana New"/>
        <family val="1"/>
      </rPr>
      <t>กรณีเป็นประธานกรรมการ/กรรมการ/กรรมการและเลขานุการ หรือผู้ช่วยเลขานุการ</t>
    </r>
    <r>
      <rPr>
        <sz val="16"/>
        <rFont val="Angsana New"/>
        <family val="1"/>
      </rPr>
      <t xml:space="preserve"> 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 </t>
    </r>
    <r>
      <rPr>
        <u/>
        <sz val="16"/>
        <rFont val="Angsana New"/>
        <family val="1"/>
      </rPr>
      <t xml:space="preserve">กรณีเป็นผู้เตรียมกิจกรรม </t>
    </r>
    <r>
      <rPr>
        <sz val="16"/>
        <rFont val="Angsana New"/>
        <family val="1"/>
      </rPr>
      <t xml:space="preserve">
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 </t>
    </r>
    <r>
      <rPr>
        <u/>
        <sz val="16"/>
        <rFont val="Angsana New"/>
        <family val="1"/>
      </rPr>
      <t>ไม่สามารถเคลมภาระงานซ้ำซ้อนได้</t>
    </r>
    <r>
      <rPr>
        <sz val="16"/>
        <rFont val="Angsana New"/>
        <family val="1"/>
      </rPr>
      <t xml:space="preserve">
</t>
    </r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</si>
  <si>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     1 ภาระงาน/ชั่วโมง 
กรรมการและเลขานุการ หรือผู้ช่วยเลขานุการ            1.5 ภาระงาน/ชั่วโมง 
ผู้เข้าร่วมกิจกรรม    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ในกรณีที่โครงการทำนุบำรุง ฯ ที่จัดโดยมหาวิทยาลัย ให้เคลมภาระงานการเข้าร่วมจริงแต่ไม่เกิน 2 ชั่วโมงปฏิบัติงาน
5. ในการปฏิบัติหน้าที่ </t>
    </r>
    <r>
      <rPr>
        <u/>
        <sz val="16"/>
        <color theme="1"/>
        <rFont val="Angsana New"/>
        <family val="1"/>
      </rPr>
      <t>กรณีเป็นประธานกรรมการ/กรรมการ/กรรมการและเลขานุการ หรือผู้ช่วยเลขานุการ</t>
    </r>
    <r>
      <rPr>
        <sz val="16"/>
        <color theme="1"/>
        <rFont val="Angsana New"/>
        <family val="1"/>
      </rPr>
      <t xml:space="preserve"> 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 </t>
    </r>
    <r>
      <rPr>
        <u/>
        <sz val="16"/>
        <color theme="1"/>
        <rFont val="Angsana New"/>
        <family val="1"/>
      </rPr>
      <t xml:space="preserve">กรณีเป็นผู้เตรียมกิจกรรม </t>
    </r>
    <r>
      <rPr>
        <sz val="16"/>
        <color theme="1"/>
        <rFont val="Angsana New"/>
        <family val="1"/>
      </rPr>
      <t xml:space="preserve">
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 </t>
    </r>
    <r>
      <rPr>
        <u/>
        <sz val="16"/>
        <color theme="1"/>
        <rFont val="Angsana New"/>
        <family val="1"/>
      </rPr>
      <t>ไม่สามารถเคลมภาระงานซ้ำซ้อนได้</t>
    </r>
    <r>
      <rPr>
        <sz val="16"/>
        <color theme="1"/>
        <rFont val="Angsana New"/>
        <family val="1"/>
      </rPr>
      <t xml:space="preserve">
</t>
    </r>
  </si>
  <si>
    <t>รวม 2.21 - 2.23</t>
  </si>
  <si>
    <t>รวม 3.3.1 - 3.3.3</t>
  </si>
  <si>
    <t>สรุปผลการประเมินผลการปฏิบัติงานประจำปี</t>
  </si>
  <si>
    <t>คะแนนที่ได้รอบประเมินที่ 1  ....................................</t>
  </si>
  <si>
    <t>คะแนนที่ได้รอบประเมินที่ 2  ....................................</t>
  </si>
  <si>
    <t>คะแนนเฉลี่ยผลการประเมินผลการปฏิบัติงาน ....................................</t>
  </si>
  <si>
    <t xml:space="preserve">ดีเด่น  </t>
  </si>
  <si>
    <t>ดีมาก</t>
  </si>
  <si>
    <t xml:space="preserve">ดี </t>
  </si>
  <si>
    <t xml:space="preserve">ต้องปรับปรุงและพัฒนา </t>
  </si>
  <si>
    <t>ไม่ผ่านการประเมิน</t>
  </si>
  <si>
    <t>o</t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</si>
  <si>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ผลการประเมินผลการปฏิบัติงาน รอบประเมินที่ 1     </t>
    </r>
    <r>
      <rPr>
        <sz val="14"/>
        <rFont val="Wingdings"/>
        <charset val="2"/>
      </rPr>
      <t>o</t>
    </r>
    <r>
      <rPr>
        <sz val="14"/>
        <rFont val="Angsana New"/>
        <family val="1"/>
      </rPr>
      <t>ผลการประเมินผลการปฏิบัติงาน รอบประเมินที่ 2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</si>
  <si>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>ผู้ประเมินแจ้งผลการประเมินการปฏิบัติงานรอบที่ 1 แก่ผู้รับการประเมิน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</si>
  <si>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>ผู้ประเมินแจ้งผลการประเมินการปฏิบัติงานรอบที่ 2 แก่ผู้รับการประเมิน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</si>
  <si>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</si>
  <si>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ได้รับทราบผลการประเมินและแผนการพัฒนาการปฏิบัติงาน </t>
    </r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</si>
  <si>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</si>
  <si>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t xml:space="preserve">2.4 โครงการ SWU - Open House </t>
  </si>
  <si>
    <t xml:space="preserve">2.19  โครงการทำนุบำรุงศิลปวัฒนธรรมของคณะ และมหาวิทยาลัย เช่น โครงการวันสงกรานต์
คณะวิทยาศาสตร์ โครงการไหว้ครูคณะวิทยาศาสตร์ หรือกิจกรรมทางศาสนา
</t>
  </si>
  <si>
    <t xml:space="preserve">ใช้สูตรคำนวณภาระงาน เช่นเดียวกับงานวิจัย แบบงบภายนอก </t>
  </si>
  <si>
    <t>โดยสูตรนี้จะคำนวนครอบคลุมถึงเงื่อนไขจำนวนเงินรายได้ของ</t>
  </si>
  <si>
    <t xml:space="preserve">โครงการที่ต่ำกว่า 50,000 บาท รวมเข้าไปด้วย คิดภาระงานโครงการ </t>
  </si>
  <si>
    <t>บริการวิชาการแบบหารายได้ที่มียอดเงินตั้งแต่ 20,000 บาทขึ้นไปเท่านั้น</t>
  </si>
  <si>
    <t>โดยคิดตามสัดส่วนจำนวนของผู้จัดโครงการ และบทบาทหน้าที่</t>
  </si>
  <si>
    <t>ในโครงการ โดยใช้จำนวนเงินรายได้ ที่ได้จากการบริการวิชาการเท่านั้น</t>
  </si>
  <si>
    <t xml:space="preserve"> เช่น เงินค่าลงทะเบียน หรืองบประมาณจากหน่วยงานภายนอกที่ว่าจ้าง </t>
  </si>
  <si>
    <t>โดยใช้ค่าถ่วงน้ำหนักในส่วนของบทบาทหน้าที่ในโครงการ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</si>
</sst>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4"/>
      <name val="Wingdings"/>
      <charset val="2"/>
    </font>
    <font>
      <sz val="10"/>
      <name val="Arial"/>
      <family val="2"/>
    </font>
    <font>
      <sz val="14"/>
      <name val="Angsana New"/>
      <family val="1"/>
    </font>
    <font>
      <sz val="14"/>
      <color theme="1"/>
      <name val="Angsana New"/>
      <family val="1"/>
    </font>
    <font>
      <strike/>
      <sz val="14"/>
      <color rgb="FFFF0000"/>
      <name val="Angsana New"/>
      <family val="1"/>
    </font>
    <font>
      <strike/>
      <sz val="14"/>
      <name val="Angsana New"/>
      <family val="1"/>
    </font>
    <font>
      <strike/>
      <sz val="14"/>
      <color theme="1"/>
      <name val="Angsana New"/>
      <family val="1"/>
    </font>
    <font>
      <sz val="12"/>
      <color theme="1"/>
      <name val="Angsana New"/>
      <family val="1"/>
    </font>
    <font>
      <sz val="12"/>
      <name val="Angsana New"/>
      <family val="1"/>
    </font>
    <font>
      <sz val="14"/>
      <color rgb="FFFF0000"/>
      <name val="Angsana New"/>
      <family val="1"/>
    </font>
    <font>
      <sz val="16"/>
      <name val="Angsana New"/>
      <family val="1"/>
    </font>
    <font>
      <u/>
      <sz val="14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 tint="0.14999847407452621"/>
      <name val="Angsana New"/>
      <family val="1"/>
    </font>
    <font>
      <sz val="16"/>
      <color theme="1" tint="0.14999847407452621"/>
      <name val="Angsana New"/>
      <family val="1"/>
    </font>
    <font>
      <sz val="16"/>
      <color indexed="17"/>
      <name val="Angsana New"/>
      <family val="1"/>
    </font>
    <font>
      <sz val="16"/>
      <color indexed="9"/>
      <name val="Angsana New"/>
      <family val="1"/>
    </font>
    <font>
      <b/>
      <sz val="16"/>
      <color theme="1" tint="4.9989318521683403E-2"/>
      <name val="Angsana New"/>
      <family val="1"/>
    </font>
    <font>
      <b/>
      <sz val="16"/>
      <color indexed="8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4"/>
      <color theme="1"/>
      <name val="Angsana New"/>
      <family val="1"/>
    </font>
    <font>
      <b/>
      <sz val="14"/>
      <color indexed="8"/>
      <name val="Angsana New"/>
      <family val="1"/>
    </font>
    <font>
      <b/>
      <sz val="14"/>
      <name val="Angsana New"/>
      <family val="1"/>
    </font>
    <font>
      <b/>
      <sz val="16"/>
      <color rgb="FFFF9999"/>
      <name val="Angsana New"/>
      <family val="1"/>
    </font>
    <font>
      <sz val="11"/>
      <color rgb="FF9C5700"/>
      <name val="Angsana New"/>
      <family val="1"/>
    </font>
    <font>
      <strike/>
      <sz val="11"/>
      <color rgb="FFFF0000"/>
      <name val="Angsana New"/>
      <family val="1"/>
    </font>
    <font>
      <b/>
      <u/>
      <sz val="14"/>
      <name val="Angsana New"/>
      <family val="1"/>
    </font>
    <font>
      <sz val="14"/>
      <color theme="7" tint="0.79998168889431442"/>
      <name val="Angsana New"/>
      <family val="1"/>
    </font>
    <font>
      <b/>
      <sz val="14"/>
      <color rgb="FFFF0000"/>
      <name val="Angsana New"/>
      <family val="1"/>
    </font>
    <font>
      <b/>
      <u/>
      <sz val="16"/>
      <name val="Angsana New"/>
      <family val="1"/>
    </font>
    <font>
      <b/>
      <sz val="18"/>
      <color rgb="FF000000"/>
      <name val="Angsana New"/>
      <family val="1"/>
    </font>
    <font>
      <sz val="14"/>
      <color rgb="FF000000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u/>
      <sz val="16"/>
      <color theme="1"/>
      <name val="Angsana New"/>
      <family val="1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2" applyNumberFormat="0" applyAlignment="0" applyProtection="0"/>
    <xf numFmtId="0" fontId="5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7" fillId="0" borderId="0"/>
    <xf numFmtId="0" fontId="9" fillId="0" borderId="0"/>
  </cellStyleXfs>
  <cellXfs count="1248">
    <xf numFmtId="0" fontId="0" fillId="0" borderId="0" xfId="0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49" fontId="10" fillId="0" borderId="13" xfId="0" applyNumberFormat="1" applyFont="1" applyBorder="1" applyAlignment="1" applyProtection="1">
      <alignment horizontal="center"/>
      <protection locked="0"/>
    </xf>
    <xf numFmtId="3" fontId="10" fillId="0" borderId="13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1" fillId="0" borderId="0" xfId="0" applyFont="1" applyProtection="1"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1" fillId="6" borderId="14" xfId="0" applyFont="1" applyFill="1" applyBorder="1" applyAlignment="1" applyProtection="1">
      <alignment horizontal="center"/>
      <protection locked="0"/>
    </xf>
    <xf numFmtId="2" fontId="10" fillId="0" borderId="13" xfId="0" applyNumberFormat="1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1" fillId="0" borderId="14" xfId="0" applyFont="1" applyBorder="1" applyAlignment="1" applyProtection="1">
      <alignment horizontal="center"/>
      <protection locked="0"/>
    </xf>
    <xf numFmtId="3" fontId="10" fillId="6" borderId="13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3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6" xfId="0" applyNumberFormat="1" applyFont="1" applyBorder="1" applyAlignment="1" applyProtection="1">
      <alignment horizontal="center"/>
      <protection locked="0"/>
    </xf>
    <xf numFmtId="3" fontId="10" fillId="6" borderId="16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Alignment="1" applyProtection="1">
      <alignment horizontal="center"/>
      <protection locked="0"/>
    </xf>
    <xf numFmtId="0" fontId="11" fillId="17" borderId="0" xfId="0" applyFont="1" applyFill="1" applyProtection="1">
      <protection locked="0"/>
    </xf>
    <xf numFmtId="0" fontId="12" fillId="19" borderId="17" xfId="0" applyFont="1" applyFill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9" fontId="12" fillId="0" borderId="17" xfId="0" applyNumberFormat="1" applyFont="1" applyBorder="1" applyAlignment="1" applyProtection="1">
      <alignment horizontal="center"/>
      <protection locked="0"/>
    </xf>
    <xf numFmtId="3" fontId="12" fillId="0" borderId="17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19" borderId="14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3" fontId="12" fillId="0" borderId="13" xfId="0" applyNumberFormat="1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/>
      <protection locked="0"/>
    </xf>
    <xf numFmtId="3" fontId="13" fillId="0" borderId="13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49" fontId="12" fillId="0" borderId="16" xfId="0" applyNumberFormat="1" applyFont="1" applyBorder="1" applyAlignment="1" applyProtection="1">
      <alignment horizontal="center"/>
      <protection locked="0"/>
    </xf>
    <xf numFmtId="0" fontId="12" fillId="17" borderId="0" xfId="0" applyFont="1" applyFill="1" applyProtection="1">
      <protection locked="0"/>
    </xf>
    <xf numFmtId="0" fontId="10" fillId="20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2" fontId="10" fillId="6" borderId="14" xfId="0" applyNumberFormat="1" applyFont="1" applyFill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2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20" borderId="16" xfId="0" applyFont="1" applyFill="1" applyBorder="1" applyAlignment="1" applyProtection="1">
      <alignment horizontal="center"/>
      <protection locked="0"/>
    </xf>
    <xf numFmtId="49" fontId="10" fillId="20" borderId="16" xfId="0" applyNumberFormat="1" applyFont="1" applyFill="1" applyBorder="1" applyAlignment="1" applyProtection="1">
      <alignment horizontal="center"/>
      <protection locked="0"/>
    </xf>
    <xf numFmtId="3" fontId="10" fillId="20" borderId="16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Protection="1">
      <protection locked="0"/>
    </xf>
    <xf numFmtId="0" fontId="10" fillId="0" borderId="14" xfId="0" applyFont="1" applyBorder="1" applyAlignment="1" applyProtection="1">
      <alignment horizontal="center" wrapText="1" shrinkToFit="1"/>
      <protection locked="0"/>
    </xf>
    <xf numFmtId="0" fontId="10" fillId="0" borderId="14" xfId="0" applyFont="1" applyBorder="1" applyAlignment="1">
      <alignment horizontal="center" vertical="center" wrapText="1"/>
    </xf>
    <xf numFmtId="2" fontId="10" fillId="0" borderId="13" xfId="0" applyNumberFormat="1" applyFont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0" fillId="3" borderId="14" xfId="0" applyFont="1" applyFill="1" applyBorder="1" applyAlignment="1" applyProtection="1">
      <alignment horizontal="left"/>
      <protection locked="0"/>
    </xf>
    <xf numFmtId="49" fontId="10" fillId="0" borderId="14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20" borderId="17" xfId="0" applyFont="1" applyFill="1" applyBorder="1" applyAlignment="1">
      <alignment horizontal="left"/>
    </xf>
    <xf numFmtId="2" fontId="10" fillId="20" borderId="17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0" fillId="20" borderId="16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right" vertical="center"/>
    </xf>
    <xf numFmtId="2" fontId="22" fillId="25" borderId="1" xfId="0" applyNumberFormat="1" applyFont="1" applyFill="1" applyBorder="1" applyAlignment="1">
      <alignment horizontal="right" vertical="center"/>
    </xf>
    <xf numFmtId="2" fontId="22" fillId="10" borderId="1" xfId="0" applyNumberFormat="1" applyFont="1" applyFill="1" applyBorder="1"/>
    <xf numFmtId="0" fontId="21" fillId="0" borderId="0" xfId="0" applyFont="1"/>
    <xf numFmtId="2" fontId="22" fillId="11" borderId="1" xfId="0" applyNumberFormat="1" applyFont="1" applyFill="1" applyBorder="1"/>
    <xf numFmtId="0" fontId="18" fillId="19" borderId="3" xfId="0" applyFont="1" applyFill="1" applyBorder="1" applyAlignment="1">
      <alignment horizontal="center"/>
    </xf>
    <xf numFmtId="2" fontId="23" fillId="35" borderId="1" xfId="6" applyNumberFormat="1" applyFont="1" applyFill="1" applyBorder="1" applyAlignment="1" applyProtection="1">
      <alignment horizontal="right"/>
    </xf>
    <xf numFmtId="2" fontId="24" fillId="6" borderId="1" xfId="6" applyNumberFormat="1" applyFont="1" applyFill="1" applyBorder="1" applyAlignment="1" applyProtection="1">
      <alignment horizontal="right"/>
    </xf>
    <xf numFmtId="2" fontId="22" fillId="13" borderId="1" xfId="0" applyNumberFormat="1" applyFont="1" applyFill="1" applyBorder="1"/>
    <xf numFmtId="2" fontId="22" fillId="15" borderId="1" xfId="0" applyNumberFormat="1" applyFont="1" applyFill="1" applyBorder="1"/>
    <xf numFmtId="0" fontId="18" fillId="2" borderId="1" xfId="0" applyFont="1" applyFill="1" applyBorder="1" applyAlignment="1">
      <alignment horizontal="center" vertical="top" wrapText="1"/>
    </xf>
    <xf numFmtId="2" fontId="23" fillId="10" borderId="1" xfId="3" applyNumberFormat="1" applyFont="1" applyFill="1" applyBorder="1" applyAlignment="1" applyProtection="1">
      <alignment horizontal="right" vertical="center"/>
    </xf>
    <xf numFmtId="2" fontId="22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49" fontId="18" fillId="14" borderId="3" xfId="0" applyNumberFormat="1" applyFont="1" applyFill="1" applyBorder="1" applyAlignment="1">
      <alignment horizontal="center"/>
    </xf>
    <xf numFmtId="0" fontId="25" fillId="3" borderId="3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left" vertical="center"/>
    </xf>
    <xf numFmtId="2" fontId="21" fillId="0" borderId="6" xfId="0" applyNumberFormat="1" applyFont="1" applyBorder="1" applyAlignment="1">
      <alignment horizontal="right" vertical="center"/>
    </xf>
    <xf numFmtId="0" fontId="18" fillId="19" borderId="18" xfId="0" applyFont="1" applyFill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center"/>
    </xf>
    <xf numFmtId="0" fontId="26" fillId="3" borderId="4" xfId="6" applyFont="1" applyFill="1" applyBorder="1" applyAlignment="1" applyProtection="1">
      <alignment horizontal="center" vertical="top"/>
    </xf>
    <xf numFmtId="2" fontId="26" fillId="3" borderId="4" xfId="6" applyNumberFormat="1" applyFont="1" applyFill="1" applyBorder="1" applyAlignment="1" applyProtection="1">
      <alignment horizontal="left" vertical="center"/>
    </xf>
    <xf numFmtId="0" fontId="18" fillId="23" borderId="1" xfId="0" applyFont="1" applyFill="1" applyBorder="1" applyAlignment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23" borderId="3" xfId="0" applyFont="1" applyFill="1" applyBorder="1" applyAlignment="1">
      <alignment vertical="top"/>
    </xf>
    <xf numFmtId="0" fontId="18" fillId="23" borderId="5" xfId="0" applyFont="1" applyFill="1" applyBorder="1" applyAlignment="1">
      <alignment vertical="top"/>
    </xf>
    <xf numFmtId="2" fontId="27" fillId="22" borderId="1" xfId="4" applyNumberFormat="1" applyFont="1" applyFill="1" applyBorder="1" applyAlignment="1" applyProtection="1">
      <alignment horizontal="right" vertical="center"/>
    </xf>
    <xf numFmtId="2" fontId="20" fillId="36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29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9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0" borderId="0" xfId="0" applyFont="1" applyProtection="1">
      <protection locked="0"/>
    </xf>
    <xf numFmtId="0" fontId="2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2" fontId="11" fillId="6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29" fillId="3" borderId="5" xfId="0" applyNumberFormat="1" applyFont="1" applyFill="1" applyBorder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 applyProtection="1">
      <alignment horizontal="center"/>
      <protection locked="0"/>
    </xf>
    <xf numFmtId="2" fontId="29" fillId="0" borderId="5" xfId="0" applyNumberFormat="1" applyFont="1" applyBorder="1"/>
    <xf numFmtId="0" fontId="11" fillId="0" borderId="0" xfId="0" applyFont="1" applyAlignment="1">
      <alignment horizontal="center"/>
    </xf>
    <xf numFmtId="0" fontId="29" fillId="0" borderId="1" xfId="0" applyFont="1" applyBorder="1" applyAlignment="1">
      <alignment horizontal="right"/>
    </xf>
    <xf numFmtId="2" fontId="29" fillId="0" borderId="1" xfId="0" applyNumberFormat="1" applyFont="1" applyBorder="1"/>
    <xf numFmtId="2" fontId="29" fillId="3" borderId="1" xfId="0" applyNumberFormat="1" applyFont="1" applyFill="1" applyBorder="1"/>
    <xf numFmtId="0" fontId="29" fillId="3" borderId="1" xfId="0" applyFont="1" applyFill="1" applyBorder="1" applyAlignment="1">
      <alignment horizontal="right"/>
    </xf>
    <xf numFmtId="0" fontId="30" fillId="0" borderId="0" xfId="0" applyFont="1"/>
    <xf numFmtId="2" fontId="29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right"/>
      <protection locked="0"/>
    </xf>
    <xf numFmtId="2" fontId="29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1" fillId="2" borderId="9" xfId="0" applyFont="1" applyFill="1" applyBorder="1" applyAlignment="1">
      <alignment horizontal="left" vertical="top"/>
    </xf>
    <xf numFmtId="0" fontId="11" fillId="2" borderId="9" xfId="0" applyFont="1" applyFill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1" xfId="0" applyFont="1" applyBorder="1" applyProtection="1">
      <protection locked="0"/>
    </xf>
    <xf numFmtId="2" fontId="11" fillId="0" borderId="1" xfId="0" applyNumberFormat="1" applyFont="1" applyBorder="1" applyAlignment="1">
      <alignment horizontal="center"/>
    </xf>
    <xf numFmtId="0" fontId="29" fillId="0" borderId="0" xfId="0" applyFont="1" applyProtection="1">
      <protection locked="0"/>
    </xf>
    <xf numFmtId="2" fontId="29" fillId="0" borderId="1" xfId="0" applyNumberFormat="1" applyFont="1" applyBorder="1" applyAlignment="1">
      <alignment horizontal="center"/>
    </xf>
    <xf numFmtId="2" fontId="29" fillId="3" borderId="0" xfId="0" applyNumberFormat="1" applyFont="1" applyFill="1" applyProtection="1">
      <protection locked="0"/>
    </xf>
    <xf numFmtId="0" fontId="29" fillId="3" borderId="0" xfId="0" applyFont="1" applyFill="1" applyAlignment="1" applyProtection="1">
      <alignment horizontal="right"/>
      <protection locked="0"/>
    </xf>
    <xf numFmtId="2" fontId="11" fillId="0" borderId="0" xfId="0" applyNumberFormat="1" applyFont="1" applyAlignment="1">
      <alignment horizontal="center"/>
    </xf>
    <xf numFmtId="164" fontId="11" fillId="3" borderId="0" xfId="0" applyNumberFormat="1" applyFont="1" applyFill="1" applyProtection="1">
      <protection locked="0"/>
    </xf>
    <xf numFmtId="0" fontId="11" fillId="3" borderId="0" xfId="0" applyFont="1" applyFill="1" applyAlignment="1" applyProtection="1">
      <alignment horizontal="right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2" fontId="11" fillId="0" borderId="1" xfId="0" applyNumberFormat="1" applyFont="1" applyBorder="1"/>
    <xf numFmtId="0" fontId="11" fillId="4" borderId="1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164" fontId="29" fillId="0" borderId="0" xfId="0" applyNumberFormat="1" applyFont="1"/>
    <xf numFmtId="2" fontId="29" fillId="0" borderId="0" xfId="0" applyNumberFormat="1" applyFont="1"/>
    <xf numFmtId="49" fontId="11" fillId="0" borderId="0" xfId="0" applyNumberFormat="1" applyFont="1"/>
    <xf numFmtId="49" fontId="29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right"/>
    </xf>
    <xf numFmtId="2" fontId="32" fillId="19" borderId="1" xfId="0" applyNumberFormat="1" applyFont="1" applyFill="1" applyBorder="1"/>
    <xf numFmtId="0" fontId="32" fillId="25" borderId="3" xfId="0" applyFont="1" applyFill="1" applyBorder="1" applyAlignment="1">
      <alignment horizontal="right"/>
    </xf>
    <xf numFmtId="2" fontId="32" fillId="25" borderId="1" xfId="0" applyNumberFormat="1" applyFont="1" applyFill="1" applyBorder="1" applyAlignment="1">
      <alignment horizontal="center"/>
    </xf>
    <xf numFmtId="2" fontId="32" fillId="3" borderId="0" xfId="0" applyNumberFormat="1" applyFont="1" applyFill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2" fontId="32" fillId="0" borderId="0" xfId="0" applyNumberFormat="1" applyFont="1"/>
    <xf numFmtId="0" fontId="29" fillId="20" borderId="1" xfId="0" applyFont="1" applyFill="1" applyBorder="1" applyAlignment="1">
      <alignment horizontal="center"/>
    </xf>
    <xf numFmtId="2" fontId="33" fillId="20" borderId="1" xfId="0" applyNumberFormat="1" applyFont="1" applyFill="1" applyBorder="1" applyAlignment="1">
      <alignment horizontal="center"/>
    </xf>
    <xf numFmtId="2" fontId="22" fillId="3" borderId="0" xfId="0" applyNumberFormat="1" applyFont="1" applyFill="1"/>
    <xf numFmtId="0" fontId="22" fillId="3" borderId="0" xfId="0" applyFont="1" applyFill="1" applyAlignment="1">
      <alignment horizontal="right"/>
    </xf>
    <xf numFmtId="2" fontId="34" fillId="3" borderId="0" xfId="0" applyNumberFormat="1" applyFont="1" applyFill="1"/>
    <xf numFmtId="0" fontId="31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12" xfId="0" applyFont="1" applyFill="1" applyBorder="1" applyAlignment="1">
      <alignment horizontal="left"/>
    </xf>
    <xf numFmtId="0" fontId="11" fillId="0" borderId="13" xfId="0" applyFont="1" applyBorder="1" applyAlignment="1" applyProtection="1">
      <alignment horizontal="center"/>
      <protection locked="0"/>
    </xf>
    <xf numFmtId="2" fontId="11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49" fontId="11" fillId="0" borderId="13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49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/>
    </xf>
    <xf numFmtId="0" fontId="35" fillId="6" borderId="13" xfId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 wrapText="1"/>
    </xf>
    <xf numFmtId="0" fontId="29" fillId="2" borderId="13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1" fontId="11" fillId="0" borderId="16" xfId="0" applyNumberFormat="1" applyFont="1" applyBorder="1" applyAlignment="1" applyProtection="1">
      <alignment horizontal="center"/>
      <protection locked="0"/>
    </xf>
    <xf numFmtId="0" fontId="11" fillId="6" borderId="16" xfId="0" applyFont="1" applyFill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29" fillId="2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35" fillId="6" borderId="14" xfId="1" applyFont="1" applyFill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left"/>
    </xf>
    <xf numFmtId="1" fontId="12" fillId="0" borderId="14" xfId="0" applyNumberFormat="1" applyFont="1" applyBorder="1" applyAlignment="1" applyProtection="1">
      <alignment horizontal="center"/>
      <protection locked="0"/>
    </xf>
    <xf numFmtId="0" fontId="36" fillId="6" borderId="14" xfId="1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left"/>
    </xf>
    <xf numFmtId="0" fontId="11" fillId="0" borderId="13" xfId="0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1" fontId="11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3" fillId="0" borderId="1" xfId="0" applyFont="1" applyBorder="1" applyAlignment="1" applyProtection="1">
      <alignment horizontal="center"/>
      <protection locked="0"/>
    </xf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0" fillId="0" borderId="1" xfId="0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30" fillId="0" borderId="1" xfId="0" applyFont="1" applyBorder="1" applyProtection="1">
      <protection locked="0"/>
    </xf>
    <xf numFmtId="0" fontId="11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left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1" fillId="2" borderId="14" xfId="0" applyFont="1" applyFill="1" applyBorder="1" applyAlignment="1">
      <alignment horizontal="left"/>
    </xf>
    <xf numFmtId="0" fontId="11" fillId="3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>
      <alignment horizontal="left"/>
    </xf>
    <xf numFmtId="2" fontId="11" fillId="0" borderId="13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left" vertical="top" wrapText="1"/>
    </xf>
    <xf numFmtId="0" fontId="11" fillId="0" borderId="14" xfId="0" applyFont="1" applyBorder="1" applyProtection="1"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center"/>
    </xf>
    <xf numFmtId="0" fontId="11" fillId="2" borderId="10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3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39" fillId="0" borderId="0" xfId="0" applyFont="1" applyAlignment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2" fillId="0" borderId="0" xfId="0" applyFont="1"/>
    <xf numFmtId="0" fontId="33" fillId="0" borderId="19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10" fillId="0" borderId="0" xfId="0" applyFont="1"/>
    <xf numFmtId="0" fontId="33" fillId="0" borderId="2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wrapText="1"/>
      <protection locked="0"/>
    </xf>
    <xf numFmtId="0" fontId="33" fillId="0" borderId="1" xfId="0" applyFont="1" applyBorder="1" applyAlignment="1" applyProtection="1">
      <alignment horizontal="center" wrapText="1" shrinkToFit="1"/>
      <protection locked="0"/>
    </xf>
    <xf numFmtId="0" fontId="10" fillId="11" borderId="13" xfId="0" applyFont="1" applyFill="1" applyBorder="1" applyAlignment="1" applyProtection="1">
      <alignment horizontal="left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/>
      <protection locked="0"/>
    </xf>
    <xf numFmtId="3" fontId="11" fillId="14" borderId="14" xfId="0" applyNumberFormat="1" applyFont="1" applyFill="1" applyBorder="1" applyAlignment="1" applyProtection="1">
      <alignment horizontal="center"/>
      <protection locked="0"/>
    </xf>
    <xf numFmtId="2" fontId="11" fillId="0" borderId="14" xfId="0" applyNumberFormat="1" applyFont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 wrapText="1"/>
      <protection locked="0"/>
    </xf>
    <xf numFmtId="49" fontId="29" fillId="15" borderId="1" xfId="0" applyNumberFormat="1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wrapText="1" shrinkToFit="1"/>
      <protection locked="0"/>
    </xf>
    <xf numFmtId="0" fontId="31" fillId="0" borderId="0" xfId="0" applyFont="1" applyAlignment="1" applyProtection="1">
      <alignment horizontal="center"/>
      <protection locked="0"/>
    </xf>
    <xf numFmtId="0" fontId="11" fillId="16" borderId="1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3" fontId="11" fillId="14" borderId="13" xfId="0" applyNumberFormat="1" applyFont="1" applyFill="1" applyBorder="1" applyAlignment="1" applyProtection="1">
      <alignment horizontal="center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 applyProtection="1">
      <alignment horizontal="left"/>
      <protection locked="0"/>
    </xf>
    <xf numFmtId="0" fontId="10" fillId="12" borderId="14" xfId="0" applyFont="1" applyFill="1" applyBorder="1" applyAlignment="1" applyProtection="1">
      <alignment horizontal="left"/>
      <protection locked="0"/>
    </xf>
    <xf numFmtId="2" fontId="11" fillId="12" borderId="14" xfId="0" applyNumberFormat="1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2" fontId="11" fillId="17" borderId="0" xfId="0" applyNumberFormat="1" applyFont="1" applyFill="1" applyProtection="1">
      <protection locked="0"/>
    </xf>
    <xf numFmtId="0" fontId="11" fillId="14" borderId="13" xfId="0" applyFont="1" applyFill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 shrinkToFit="1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0" fontId="29" fillId="0" borderId="0" xfId="0" applyFont="1" applyAlignment="1" applyProtection="1">
      <alignment horizontal="right" wrapText="1"/>
      <protection locked="0"/>
    </xf>
    <xf numFmtId="0" fontId="39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left"/>
      <protection locked="0"/>
    </xf>
    <xf numFmtId="0" fontId="11" fillId="14" borderId="14" xfId="0" applyFont="1" applyFill="1" applyBorder="1" applyAlignment="1" applyProtection="1">
      <alignment horizontal="left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3" fillId="0" borderId="14" xfId="0" applyFont="1" applyBorder="1" applyProtection="1">
      <protection locked="0"/>
    </xf>
    <xf numFmtId="0" fontId="10" fillId="10" borderId="14" xfId="0" applyFont="1" applyFill="1" applyBorder="1" applyAlignment="1" applyProtection="1">
      <alignment horizontal="left"/>
      <protection locked="0"/>
    </xf>
    <xf numFmtId="0" fontId="10" fillId="10" borderId="14" xfId="0" applyFont="1" applyFill="1" applyBorder="1" applyProtection="1">
      <protection locked="0"/>
    </xf>
    <xf numFmtId="0" fontId="10" fillId="10" borderId="14" xfId="0" applyFont="1" applyFill="1" applyBorder="1" applyAlignment="1" applyProtection="1">
      <alignment horizontal="center"/>
      <protection locked="0"/>
    </xf>
    <xf numFmtId="0" fontId="14" fillId="0" borderId="14" xfId="0" applyFont="1" applyBorder="1" applyProtection="1"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1" fillId="18" borderId="15" xfId="0" applyFont="1" applyFill="1" applyBorder="1" applyAlignment="1" applyProtection="1">
      <alignment horizontal="left"/>
      <protection locked="0"/>
    </xf>
    <xf numFmtId="0" fontId="10" fillId="14" borderId="20" xfId="0" applyFont="1" applyFill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/>
      <protection locked="0"/>
    </xf>
    <xf numFmtId="2" fontId="17" fillId="0" borderId="0" xfId="0" applyNumberFormat="1" applyFont="1" applyProtection="1">
      <protection locked="0"/>
    </xf>
    <xf numFmtId="0" fontId="10" fillId="14" borderId="13" xfId="0" applyFont="1" applyFill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29" fillId="0" borderId="16" xfId="0" applyFont="1" applyBorder="1" applyAlignment="1">
      <alignment horizontal="left"/>
    </xf>
    <xf numFmtId="0" fontId="29" fillId="0" borderId="0" xfId="0" applyFont="1" applyAlignment="1" applyProtection="1">
      <alignment horizontal="left"/>
      <protection locked="0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3" fillId="22" borderId="14" xfId="0" applyFont="1" applyFill="1" applyBorder="1" applyAlignment="1">
      <alignment horizontal="left"/>
    </xf>
    <xf numFmtId="0" fontId="33" fillId="0" borderId="10" xfId="0" applyFont="1" applyBorder="1" applyAlignment="1" applyProtection="1">
      <alignment horizontal="center" vertical="center"/>
      <protection locked="0"/>
    </xf>
    <xf numFmtId="2" fontId="33" fillId="0" borderId="10" xfId="0" applyNumberFormat="1" applyFont="1" applyBorder="1" applyAlignment="1" applyProtection="1">
      <alignment horizontal="center"/>
      <protection locked="0"/>
    </xf>
    <xf numFmtId="2" fontId="11" fillId="0" borderId="15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2" fontId="33" fillId="21" borderId="1" xfId="0" applyNumberFormat="1" applyFont="1" applyFill="1" applyBorder="1" applyAlignment="1">
      <alignment horizontal="center"/>
    </xf>
    <xf numFmtId="2" fontId="11" fillId="0" borderId="0" xfId="0" applyNumberFormat="1" applyFont="1" applyProtection="1"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/>
    </xf>
    <xf numFmtId="0" fontId="10" fillId="0" borderId="0" xfId="0" applyFont="1" applyProtection="1">
      <protection locked="0"/>
    </xf>
    <xf numFmtId="2" fontId="33" fillId="21" borderId="17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24" borderId="13" xfId="0" applyFont="1" applyFill="1" applyBorder="1" applyAlignment="1" applyProtection="1">
      <alignment horizontal="left"/>
      <protection locked="0"/>
    </xf>
    <xf numFmtId="2" fontId="21" fillId="0" borderId="13" xfId="0" applyNumberFormat="1" applyFont="1" applyBorder="1" applyAlignment="1">
      <alignment horizontal="center"/>
    </xf>
    <xf numFmtId="0" fontId="18" fillId="3" borderId="13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8" fillId="24" borderId="13" xfId="0" applyFont="1" applyFill="1" applyBorder="1" applyAlignment="1" applyProtection="1">
      <alignment horizontal="left" vertical="top" wrapText="1"/>
      <protection locked="0"/>
    </xf>
    <xf numFmtId="0" fontId="18" fillId="24" borderId="17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24" borderId="13" xfId="0" applyFont="1" applyFill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3" borderId="13" xfId="0" applyNumberFormat="1" applyFont="1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left"/>
    </xf>
    <xf numFmtId="0" fontId="20" fillId="24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1" fillId="3" borderId="1" xfId="0" applyFont="1" applyFill="1" applyBorder="1" applyAlignment="1">
      <alignment horizontal="left"/>
    </xf>
    <xf numFmtId="0" fontId="20" fillId="3" borderId="1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left"/>
      <protection locked="0"/>
    </xf>
    <xf numFmtId="2" fontId="20" fillId="24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19" borderId="0" xfId="0" applyNumberFormat="1" applyFont="1" applyFill="1" applyAlignment="1">
      <alignment horizontal="center"/>
    </xf>
    <xf numFmtId="2" fontId="22" fillId="25" borderId="1" xfId="0" applyNumberFormat="1" applyFont="1" applyFill="1" applyBorder="1" applyAlignment="1">
      <alignment horizontal="center"/>
    </xf>
    <xf numFmtId="0" fontId="21" fillId="25" borderId="1" xfId="0" applyFont="1" applyFill="1" applyBorder="1"/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3" borderId="14" xfId="0" applyFont="1" applyFill="1" applyBorder="1" applyAlignment="1" applyProtection="1">
      <alignment horizontal="left" vertical="center"/>
      <protection locked="0"/>
    </xf>
    <xf numFmtId="0" fontId="20" fillId="3" borderId="17" xfId="0" applyFont="1" applyFill="1" applyBorder="1" applyAlignment="1" applyProtection="1">
      <alignment horizontal="center"/>
      <protection locked="0"/>
    </xf>
    <xf numFmtId="0" fontId="21" fillId="3" borderId="17" xfId="0" applyFont="1" applyFill="1" applyBorder="1" applyAlignment="1">
      <alignment horizontal="center"/>
    </xf>
    <xf numFmtId="0" fontId="20" fillId="3" borderId="2" xfId="0" applyFont="1" applyFill="1" applyBorder="1" applyAlignment="1" applyProtection="1">
      <alignment horizontal="center"/>
      <protection locked="0"/>
    </xf>
    <xf numFmtId="2" fontId="20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2" fillId="25" borderId="1" xfId="0" applyFont="1" applyFill="1" applyBorder="1" applyAlignment="1" applyProtection="1">
      <alignment horizontal="center"/>
      <protection locked="0"/>
    </xf>
    <xf numFmtId="0" fontId="21" fillId="25" borderId="1" xfId="0" applyFont="1" applyFill="1" applyBorder="1" applyProtection="1">
      <protection locked="0"/>
    </xf>
    <xf numFmtId="0" fontId="40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8" fillId="24" borderId="13" xfId="0" applyFont="1" applyFill="1" applyBorder="1" applyAlignment="1" applyProtection="1">
      <alignment vertical="top" wrapText="1"/>
      <protection locked="0"/>
    </xf>
    <xf numFmtId="0" fontId="11" fillId="24" borderId="13" xfId="0" applyFont="1" applyFill="1" applyBorder="1" applyAlignment="1" applyProtection="1">
      <alignment horizontal="left"/>
      <protection locked="0"/>
    </xf>
    <xf numFmtId="49" fontId="1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center" vertical="center" wrapText="1"/>
      <protection locked="0"/>
    </xf>
    <xf numFmtId="0" fontId="20" fillId="24" borderId="5" xfId="0" applyFont="1" applyFill="1" applyBorder="1" applyAlignment="1" applyProtection="1">
      <alignment vertical="center" wrapText="1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0" fontId="18" fillId="3" borderId="13" xfId="0" applyFont="1" applyFill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2" fontId="22" fillId="24" borderId="1" xfId="0" applyNumberFormat="1" applyFont="1" applyFill="1" applyBorder="1" applyAlignment="1">
      <alignment horizontal="center"/>
    </xf>
    <xf numFmtId="0" fontId="18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88" xfId="0" applyFont="1" applyFill="1" applyBorder="1" applyProtection="1">
      <protection locked="0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  <protection locked="0"/>
    </xf>
    <xf numFmtId="2" fontId="20" fillId="24" borderId="2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24" borderId="35" xfId="0" applyFont="1" applyFill="1" applyBorder="1" applyAlignment="1" applyProtection="1">
      <alignment horizontal="left" vertical="top" wrapText="1"/>
      <protection locked="0"/>
    </xf>
    <xf numFmtId="0" fontId="21" fillId="24" borderId="33" xfId="0" applyFont="1" applyFill="1" applyBorder="1" applyAlignment="1" applyProtection="1">
      <alignment wrapText="1"/>
      <protection locked="0"/>
    </xf>
    <xf numFmtId="0" fontId="18" fillId="24" borderId="13" xfId="0" applyFont="1" applyFill="1" applyBorder="1" applyAlignment="1" applyProtection="1">
      <alignment horizontal="left" wrapText="1"/>
      <protection locked="0"/>
    </xf>
    <xf numFmtId="2" fontId="22" fillId="2" borderId="1" xfId="0" applyNumberFormat="1" applyFont="1" applyFill="1" applyBorder="1" applyAlignment="1">
      <alignment horizontal="center"/>
    </xf>
    <xf numFmtId="0" fontId="42" fillId="0" borderId="0" xfId="7" applyFont="1"/>
    <xf numFmtId="0" fontId="10" fillId="0" borderId="0" xfId="7" applyFont="1"/>
    <xf numFmtId="0" fontId="33" fillId="0" borderId="0" xfId="7" applyFont="1"/>
    <xf numFmtId="0" fontId="10" fillId="0" borderId="0" xfId="7" applyFont="1" applyAlignment="1">
      <alignment vertical="center"/>
    </xf>
    <xf numFmtId="0" fontId="33" fillId="32" borderId="44" xfId="7" applyFont="1" applyFill="1" applyBorder="1" applyAlignment="1">
      <alignment vertical="center"/>
    </xf>
    <xf numFmtId="0" fontId="10" fillId="0" borderId="0" xfId="7" applyFont="1" applyAlignment="1">
      <alignment vertical="top"/>
    </xf>
    <xf numFmtId="0" fontId="33" fillId="32" borderId="52" xfId="7" applyFont="1" applyFill="1" applyBorder="1" applyAlignment="1">
      <alignment vertical="center"/>
    </xf>
    <xf numFmtId="0" fontId="33" fillId="32" borderId="53" xfId="7" applyFont="1" applyFill="1" applyBorder="1" applyAlignment="1">
      <alignment vertical="center"/>
    </xf>
    <xf numFmtId="0" fontId="33" fillId="32" borderId="54" xfId="7" applyFont="1" applyFill="1" applyBorder="1" applyAlignment="1">
      <alignment vertical="center"/>
    </xf>
    <xf numFmtId="0" fontId="33" fillId="32" borderId="55" xfId="7" applyFont="1" applyFill="1" applyBorder="1" applyAlignment="1">
      <alignment vertical="center"/>
    </xf>
    <xf numFmtId="1" fontId="10" fillId="3" borderId="14" xfId="8" applyNumberFormat="1" applyFont="1" applyFill="1" applyBorder="1" applyAlignment="1">
      <alignment horizontal="center"/>
    </xf>
    <xf numFmtId="1" fontId="10" fillId="3" borderId="1" xfId="7" applyNumberFormat="1" applyFont="1" applyFill="1" applyBorder="1" applyAlignment="1">
      <alignment horizontal="center"/>
    </xf>
    <xf numFmtId="1" fontId="33" fillId="0" borderId="1" xfId="7" applyNumberFormat="1" applyFont="1" applyBorder="1" applyAlignment="1">
      <alignment horizontal="center"/>
    </xf>
    <xf numFmtId="0" fontId="22" fillId="13" borderId="0" xfId="7" applyFont="1" applyFill="1"/>
    <xf numFmtId="0" fontId="22" fillId="34" borderId="0" xfId="7" applyFont="1" applyFill="1"/>
    <xf numFmtId="0" fontId="21" fillId="0" borderId="0" xfId="7" applyFont="1"/>
    <xf numFmtId="0" fontId="11" fillId="7" borderId="2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49" fontId="11" fillId="7" borderId="0" xfId="0" applyNumberFormat="1" applyFont="1" applyFill="1" applyAlignment="1">
      <alignment horizontal="center"/>
    </xf>
    <xf numFmtId="0" fontId="30" fillId="7" borderId="2" xfId="0" applyFont="1" applyFill="1" applyBorder="1"/>
    <xf numFmtId="0" fontId="11" fillId="7" borderId="13" xfId="0" applyFont="1" applyFill="1" applyBorder="1" applyAlignment="1">
      <alignment horizontal="center"/>
    </xf>
    <xf numFmtId="2" fontId="11" fillId="7" borderId="13" xfId="0" applyNumberFormat="1" applyFont="1" applyFill="1" applyBorder="1" applyAlignment="1">
      <alignment horizontal="center"/>
    </xf>
    <xf numFmtId="49" fontId="11" fillId="7" borderId="13" xfId="0" applyNumberFormat="1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49" fontId="11" fillId="7" borderId="14" xfId="0" applyNumberFormat="1" applyFont="1" applyFill="1" applyBorder="1" applyAlignment="1">
      <alignment horizontal="center"/>
    </xf>
    <xf numFmtId="2" fontId="33" fillId="6" borderId="10" xfId="0" applyNumberFormat="1" applyFont="1" applyFill="1" applyBorder="1" applyAlignment="1">
      <alignment horizontal="center"/>
    </xf>
    <xf numFmtId="0" fontId="38" fillId="3" borderId="13" xfId="0" applyFont="1" applyFill="1" applyBorder="1" applyAlignment="1" applyProtection="1">
      <alignment horizontal="left"/>
      <protection locked="0"/>
    </xf>
    <xf numFmtId="2" fontId="29" fillId="38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38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>
      <alignment horizontal="center"/>
    </xf>
    <xf numFmtId="2" fontId="38" fillId="3" borderId="13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Protection="1"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33" fillId="2" borderId="10" xfId="0" applyFont="1" applyFill="1" applyBorder="1" applyAlignment="1">
      <alignment horizontal="left" wrapText="1"/>
    </xf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39" borderId="13" xfId="0" applyFont="1" applyFill="1" applyBorder="1" applyAlignment="1" applyProtection="1">
      <alignment horizontal="center"/>
      <protection locked="0"/>
    </xf>
    <xf numFmtId="3" fontId="11" fillId="39" borderId="13" xfId="0" applyNumberFormat="1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left"/>
      <protection locked="0"/>
    </xf>
    <xf numFmtId="2" fontId="11" fillId="39" borderId="13" xfId="0" applyNumberFormat="1" applyFont="1" applyFill="1" applyBorder="1" applyAlignment="1" applyProtection="1">
      <alignment horizontal="center"/>
      <protection locked="0"/>
    </xf>
    <xf numFmtId="2" fontId="11" fillId="39" borderId="17" xfId="0" applyNumberFormat="1" applyFont="1" applyFill="1" applyBorder="1" applyAlignment="1" applyProtection="1">
      <alignment horizontal="center"/>
      <protection locked="0"/>
    </xf>
    <xf numFmtId="0" fontId="11" fillId="39" borderId="14" xfId="0" applyFont="1" applyFill="1" applyBorder="1" applyAlignment="1" applyProtection="1">
      <alignment horizontal="center"/>
      <protection locked="0"/>
    </xf>
    <xf numFmtId="3" fontId="11" fillId="39" borderId="14" xfId="0" applyNumberFormat="1" applyFont="1" applyFill="1" applyBorder="1" applyAlignment="1" applyProtection="1">
      <alignment horizontal="center"/>
      <protection locked="0"/>
    </xf>
    <xf numFmtId="2" fontId="11" fillId="39" borderId="14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center"/>
      <protection locked="0"/>
    </xf>
    <xf numFmtId="0" fontId="11" fillId="14" borderId="13" xfId="0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 applyProtection="1">
      <alignment horizontal="center"/>
      <protection locked="0"/>
    </xf>
    <xf numFmtId="3" fontId="10" fillId="6" borderId="14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2" fontId="11" fillId="6" borderId="14" xfId="0" applyNumberFormat="1" applyFont="1" applyFill="1" applyBorder="1" applyAlignment="1" applyProtection="1">
      <alignment horizontal="center"/>
      <protection locked="0"/>
    </xf>
    <xf numFmtId="2" fontId="11" fillId="3" borderId="14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>
      <alignment horizontal="center"/>
    </xf>
    <xf numFmtId="0" fontId="33" fillId="0" borderId="17" xfId="0" applyFont="1" applyBorder="1" applyAlignment="1">
      <alignment horizontal="right"/>
    </xf>
    <xf numFmtId="0" fontId="10" fillId="12" borderId="13" xfId="0" applyFont="1" applyFill="1" applyBorder="1" applyAlignment="1" applyProtection="1">
      <alignment horizontal="center"/>
      <protection locked="0"/>
    </xf>
    <xf numFmtId="49" fontId="10" fillId="12" borderId="13" xfId="0" applyNumberFormat="1" applyFont="1" applyFill="1" applyBorder="1" applyAlignment="1" applyProtection="1">
      <alignment horizontal="center"/>
      <protection locked="0"/>
    </xf>
    <xf numFmtId="3" fontId="10" fillId="12" borderId="13" xfId="0" applyNumberFormat="1" applyFont="1" applyFill="1" applyBorder="1" applyAlignment="1" applyProtection="1">
      <alignment horizontal="center"/>
      <protection locked="0"/>
    </xf>
    <xf numFmtId="0" fontId="10" fillId="12" borderId="13" xfId="0" applyFont="1" applyFill="1" applyBorder="1" applyAlignment="1">
      <alignment horizontal="center"/>
    </xf>
    <xf numFmtId="0" fontId="10" fillId="12" borderId="14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0" fontId="33" fillId="3" borderId="17" xfId="0" applyFont="1" applyFill="1" applyBorder="1" applyAlignment="1">
      <alignment horizontal="right"/>
    </xf>
    <xf numFmtId="2" fontId="10" fillId="12" borderId="14" xfId="0" applyNumberFormat="1" applyFont="1" applyFill="1" applyBorder="1" applyAlignment="1" applyProtection="1">
      <alignment horizontal="center"/>
      <protection locked="0"/>
    </xf>
    <xf numFmtId="0" fontId="33" fillId="12" borderId="14" xfId="0" applyFont="1" applyFill="1" applyBorder="1" applyAlignment="1" applyProtection="1">
      <alignment horizontal="left"/>
      <protection locked="0"/>
    </xf>
    <xf numFmtId="49" fontId="10" fillId="12" borderId="14" xfId="0" applyNumberFormat="1" applyFont="1" applyFill="1" applyBorder="1" applyAlignment="1" applyProtection="1">
      <alignment horizontal="left"/>
      <protection locked="0"/>
    </xf>
    <xf numFmtId="3" fontId="10" fillId="12" borderId="14" xfId="0" applyNumberFormat="1" applyFont="1" applyFill="1" applyBorder="1" applyAlignment="1" applyProtection="1">
      <alignment horizontal="center"/>
      <protection locked="0"/>
    </xf>
    <xf numFmtId="2" fontId="10" fillId="12" borderId="14" xfId="0" applyNumberFormat="1" applyFont="1" applyFill="1" applyBorder="1" applyProtection="1">
      <protection locked="0"/>
    </xf>
    <xf numFmtId="49" fontId="10" fillId="12" borderId="14" xfId="0" applyNumberFormat="1" applyFont="1" applyFill="1" applyBorder="1" applyAlignment="1" applyProtection="1">
      <alignment horizontal="center"/>
      <protection locked="0"/>
    </xf>
    <xf numFmtId="0" fontId="10" fillId="12" borderId="15" xfId="0" applyFont="1" applyFill="1" applyBorder="1" applyAlignment="1" applyProtection="1">
      <alignment horizontal="left"/>
      <protection locked="0"/>
    </xf>
    <xf numFmtId="49" fontId="10" fillId="12" borderId="15" xfId="0" applyNumberFormat="1" applyFont="1" applyFill="1" applyBorder="1" applyAlignment="1" applyProtection="1">
      <alignment horizontal="center"/>
      <protection locked="0"/>
    </xf>
    <xf numFmtId="3" fontId="10" fillId="12" borderId="15" xfId="0" applyNumberFormat="1" applyFont="1" applyFill="1" applyBorder="1" applyAlignment="1" applyProtection="1">
      <alignment horizontal="center"/>
      <protection locked="0"/>
    </xf>
    <xf numFmtId="49" fontId="10" fillId="12" borderId="15" xfId="0" applyNumberFormat="1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0" fontId="33" fillId="3" borderId="1" xfId="0" applyFont="1" applyFill="1" applyBorder="1" applyAlignment="1" applyProtection="1">
      <alignment horizontal="right"/>
      <protection locked="0"/>
    </xf>
    <xf numFmtId="3" fontId="10" fillId="3" borderId="14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Protection="1">
      <protection locked="0"/>
    </xf>
    <xf numFmtId="2" fontId="10" fillId="3" borderId="14" xfId="0" applyNumberFormat="1" applyFont="1" applyFill="1" applyBorder="1" applyAlignment="1" applyProtection="1">
      <alignment horizontal="center"/>
      <protection locked="0"/>
    </xf>
    <xf numFmtId="0" fontId="10" fillId="39" borderId="13" xfId="0" applyFont="1" applyFill="1" applyBorder="1" applyAlignment="1" applyProtection="1">
      <alignment horizontal="center"/>
      <protection locked="0"/>
    </xf>
    <xf numFmtId="49" fontId="10" fillId="39" borderId="13" xfId="0" applyNumberFormat="1" applyFont="1" applyFill="1" applyBorder="1" applyAlignment="1" applyProtection="1">
      <alignment horizontal="center"/>
      <protection locked="0"/>
    </xf>
    <xf numFmtId="3" fontId="10" fillId="39" borderId="13" xfId="0" applyNumberFormat="1" applyFont="1" applyFill="1" applyBorder="1" applyAlignment="1" applyProtection="1">
      <alignment horizontal="center"/>
      <protection locked="0"/>
    </xf>
    <xf numFmtId="0" fontId="10" fillId="39" borderId="14" xfId="0" applyFont="1" applyFill="1" applyBorder="1" applyAlignment="1" applyProtection="1">
      <alignment horizontal="left"/>
      <protection locked="0"/>
    </xf>
    <xf numFmtId="0" fontId="10" fillId="39" borderId="14" xfId="0" applyFont="1" applyFill="1" applyBorder="1" applyAlignment="1" applyProtection="1">
      <alignment horizontal="center"/>
      <protection locked="0"/>
    </xf>
    <xf numFmtId="49" fontId="10" fillId="39" borderId="14" xfId="0" applyNumberFormat="1" applyFont="1" applyFill="1" applyBorder="1" applyProtection="1">
      <protection locked="0"/>
    </xf>
    <xf numFmtId="3" fontId="10" fillId="39" borderId="14" xfId="0" applyNumberFormat="1" applyFont="1" applyFill="1" applyBorder="1" applyProtection="1">
      <protection locked="0"/>
    </xf>
    <xf numFmtId="0" fontId="33" fillId="40" borderId="14" xfId="0" applyFont="1" applyFill="1" applyBorder="1" applyAlignment="1">
      <alignment horizontal="left"/>
    </xf>
    <xf numFmtId="0" fontId="33" fillId="40" borderId="10" xfId="0" applyFont="1" applyFill="1" applyBorder="1" applyAlignment="1" applyProtection="1">
      <alignment horizontal="center" vertical="center"/>
      <protection locked="0"/>
    </xf>
    <xf numFmtId="2" fontId="33" fillId="40" borderId="10" xfId="0" applyNumberFormat="1" applyFont="1" applyFill="1" applyBorder="1" applyAlignment="1" applyProtection="1">
      <alignment horizontal="center" vertical="center"/>
      <protection locked="0"/>
    </xf>
    <xf numFmtId="0" fontId="33" fillId="40" borderId="10" xfId="0" applyFont="1" applyFill="1" applyBorder="1" applyAlignment="1">
      <alignment horizontal="center"/>
    </xf>
    <xf numFmtId="0" fontId="10" fillId="40" borderId="13" xfId="0" applyFont="1" applyFill="1" applyBorder="1" applyAlignment="1">
      <alignment horizontal="center"/>
    </xf>
    <xf numFmtId="0" fontId="10" fillId="40" borderId="14" xfId="0" applyFont="1" applyFill="1" applyBorder="1" applyAlignment="1" applyProtection="1">
      <alignment horizontal="center"/>
      <protection locked="0"/>
    </xf>
    <xf numFmtId="2" fontId="10" fillId="40" borderId="14" xfId="0" applyNumberFormat="1" applyFont="1" applyFill="1" applyBorder="1" applyAlignment="1" applyProtection="1">
      <alignment horizontal="center"/>
      <protection locked="0"/>
    </xf>
    <xf numFmtId="0" fontId="10" fillId="40" borderId="14" xfId="0" applyFont="1" applyFill="1" applyBorder="1" applyAlignment="1">
      <alignment horizontal="center"/>
    </xf>
    <xf numFmtId="0" fontId="10" fillId="40" borderId="13" xfId="0" applyFont="1" applyFill="1" applyBorder="1" applyAlignment="1" applyProtection="1">
      <alignment horizontal="left"/>
      <protection locked="0"/>
    </xf>
    <xf numFmtId="2" fontId="10" fillId="40" borderId="13" xfId="0" applyNumberFormat="1" applyFont="1" applyFill="1" applyBorder="1" applyAlignment="1" applyProtection="1">
      <alignment horizontal="center"/>
      <protection locked="0"/>
    </xf>
    <xf numFmtId="2" fontId="10" fillId="40" borderId="13" xfId="0" applyNumberFormat="1" applyFont="1" applyFill="1" applyBorder="1" applyAlignment="1">
      <alignment horizontal="left"/>
    </xf>
    <xf numFmtId="2" fontId="10" fillId="0" borderId="10" xfId="0" applyNumberFormat="1" applyFont="1" applyBorder="1" applyAlignment="1">
      <alignment horizontal="center"/>
    </xf>
    <xf numFmtId="0" fontId="33" fillId="3" borderId="1" xfId="0" applyFont="1" applyFill="1" applyBorder="1" applyAlignment="1">
      <alignment horizontal="right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33" fillId="40" borderId="14" xfId="0" applyFont="1" applyFill="1" applyBorder="1" applyAlignment="1" applyProtection="1">
      <alignment horizontal="left"/>
      <protection locked="0"/>
    </xf>
    <xf numFmtId="0" fontId="10" fillId="40" borderId="14" xfId="0" applyFont="1" applyFill="1" applyBorder="1" applyAlignment="1" applyProtection="1">
      <alignment horizontal="left"/>
      <protection locked="0"/>
    </xf>
    <xf numFmtId="0" fontId="10" fillId="40" borderId="13" xfId="0" applyFont="1" applyFill="1" applyBorder="1" applyAlignment="1" applyProtection="1">
      <alignment horizontal="center"/>
      <protection locked="0"/>
    </xf>
    <xf numFmtId="2" fontId="10" fillId="40" borderId="13" xfId="0" applyNumberFormat="1" applyFont="1" applyFill="1" applyBorder="1" applyAlignment="1">
      <alignment horizontal="center"/>
    </xf>
    <xf numFmtId="0" fontId="33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2" fontId="33" fillId="13" borderId="16" xfId="0" applyNumberFormat="1" applyFont="1" applyFill="1" applyBorder="1" applyAlignment="1">
      <alignment horizontal="center"/>
    </xf>
    <xf numFmtId="0" fontId="20" fillId="3" borderId="1" xfId="0" applyFont="1" applyFill="1" applyBorder="1" applyProtection="1">
      <protection locked="0"/>
    </xf>
    <xf numFmtId="0" fontId="20" fillId="3" borderId="1" xfId="0" applyFont="1" applyFill="1" applyBorder="1" applyAlignment="1" applyProtection="1">
      <alignment horizontal="right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right"/>
      <protection locked="0"/>
    </xf>
    <xf numFmtId="2" fontId="20" fillId="38" borderId="1" xfId="0" applyNumberFormat="1" applyFont="1" applyFill="1" applyBorder="1" applyAlignment="1">
      <alignment horizontal="center"/>
    </xf>
    <xf numFmtId="0" fontId="18" fillId="24" borderId="17" xfId="0" applyFont="1" applyFill="1" applyBorder="1" applyAlignment="1" applyProtection="1">
      <alignment horizontal="left" vertical="top" wrapText="1"/>
      <protection locked="0"/>
    </xf>
    <xf numFmtId="2" fontId="22" fillId="19" borderId="1" xfId="0" applyNumberFormat="1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1" fillId="24" borderId="17" xfId="0" applyFont="1" applyFill="1" applyBorder="1" applyAlignment="1" applyProtection="1">
      <alignment horizontal="left"/>
      <protection locked="0"/>
    </xf>
    <xf numFmtId="49" fontId="11" fillId="24" borderId="17" xfId="0" applyNumberFormat="1" applyFont="1" applyFill="1" applyBorder="1" applyAlignment="1" applyProtection="1">
      <alignment horizontal="center"/>
      <protection locked="0"/>
    </xf>
    <xf numFmtId="0" fontId="18" fillId="24" borderId="17" xfId="0" applyFont="1" applyFill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vertical="top" wrapText="1"/>
      <protection locked="0"/>
    </xf>
    <xf numFmtId="2" fontId="22" fillId="19" borderId="6" xfId="0" applyNumberFormat="1" applyFont="1" applyFill="1" applyBorder="1" applyAlignment="1">
      <alignment horizontal="center"/>
    </xf>
    <xf numFmtId="0" fontId="18" fillId="3" borderId="1" xfId="0" applyFont="1" applyFill="1" applyBorder="1" applyProtection="1"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>
      <alignment horizontal="left" vertical="center"/>
    </xf>
    <xf numFmtId="0" fontId="22" fillId="3" borderId="1" xfId="0" applyFont="1" applyFill="1" applyBorder="1" applyAlignment="1" applyProtection="1">
      <alignment horizontal="righ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30" fillId="24" borderId="17" xfId="0" applyFont="1" applyFill="1" applyBorder="1"/>
    <xf numFmtId="0" fontId="18" fillId="0" borderId="17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2" fontId="29" fillId="3" borderId="5" xfId="0" applyNumberFormat="1" applyFont="1" applyFill="1" applyBorder="1" applyAlignment="1">
      <alignment horizontal="center"/>
    </xf>
    <xf numFmtId="2" fontId="29" fillId="0" borderId="0" xfId="0" applyNumberFormat="1" applyFont="1" applyAlignment="1" applyProtection="1">
      <alignment horizontal="center"/>
      <protection locked="0"/>
    </xf>
    <xf numFmtId="0" fontId="12" fillId="3" borderId="14" xfId="0" applyFont="1" applyFill="1" applyBorder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49" fontId="21" fillId="0" borderId="13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9" fontId="21" fillId="0" borderId="16" xfId="0" applyNumberFormat="1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left"/>
      <protection locked="0"/>
    </xf>
    <xf numFmtId="0" fontId="46" fillId="0" borderId="13" xfId="0" applyFont="1" applyBorder="1" applyAlignment="1" applyProtection="1">
      <alignment horizontal="left"/>
      <protection locked="0"/>
    </xf>
    <xf numFmtId="0" fontId="46" fillId="0" borderId="13" xfId="0" applyFont="1" applyBorder="1" applyAlignment="1" applyProtection="1">
      <alignment horizontal="center"/>
      <protection locked="0"/>
    </xf>
    <xf numFmtId="49" fontId="46" fillId="0" borderId="13" xfId="0" applyNumberFormat="1" applyFont="1" applyBorder="1" applyAlignment="1" applyProtection="1">
      <alignment horizontal="center"/>
      <protection locked="0"/>
    </xf>
    <xf numFmtId="2" fontId="20" fillId="38" borderId="2" xfId="0" applyNumberFormat="1" applyFont="1" applyFill="1" applyBorder="1" applyAlignment="1">
      <alignment horizontal="center"/>
    </xf>
    <xf numFmtId="2" fontId="20" fillId="13" borderId="1" xfId="0" applyNumberFormat="1" applyFont="1" applyFill="1" applyBorder="1" applyAlignment="1">
      <alignment horizontal="center"/>
    </xf>
    <xf numFmtId="0" fontId="21" fillId="3" borderId="1" xfId="0" applyFont="1" applyFill="1" applyBorder="1"/>
    <xf numFmtId="2" fontId="30" fillId="0" borderId="0" xfId="0" applyNumberFormat="1" applyFont="1"/>
    <xf numFmtId="2" fontId="21" fillId="38" borderId="13" xfId="0" applyNumberFormat="1" applyFont="1" applyFill="1" applyBorder="1" applyAlignment="1">
      <alignment horizontal="center"/>
    </xf>
    <xf numFmtId="0" fontId="20" fillId="3" borderId="13" xfId="0" applyFont="1" applyFill="1" applyBorder="1" applyAlignment="1" applyProtection="1">
      <alignment horizontal="right"/>
      <protection locked="0"/>
    </xf>
    <xf numFmtId="2" fontId="22" fillId="12" borderId="6" xfId="0" applyNumberFormat="1" applyFont="1" applyFill="1" applyBorder="1" applyAlignment="1">
      <alignment horizontal="center"/>
    </xf>
    <xf numFmtId="0" fontId="20" fillId="3" borderId="13" xfId="0" applyFont="1" applyFill="1" applyBorder="1" applyAlignment="1" applyProtection="1">
      <alignment horizontal="right" vertical="top" wrapText="1"/>
      <protection locked="0"/>
    </xf>
    <xf numFmtId="2" fontId="22" fillId="38" borderId="13" xfId="0" applyNumberFormat="1" applyFont="1" applyFill="1" applyBorder="1" applyAlignment="1">
      <alignment horizontal="center"/>
    </xf>
    <xf numFmtId="0" fontId="20" fillId="3" borderId="16" xfId="0" applyFont="1" applyFill="1" applyBorder="1" applyAlignment="1" applyProtection="1">
      <alignment horizontal="right" vertical="top" wrapText="1"/>
      <protection locked="0"/>
    </xf>
    <xf numFmtId="2" fontId="11" fillId="6" borderId="16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14" borderId="17" xfId="0" applyFont="1" applyFill="1" applyBorder="1" applyProtection="1">
      <protection locked="0"/>
    </xf>
    <xf numFmtId="0" fontId="11" fillId="14" borderId="14" xfId="0" applyFont="1" applyFill="1" applyBorder="1" applyProtection="1">
      <protection locked="0"/>
    </xf>
    <xf numFmtId="0" fontId="10" fillId="14" borderId="14" xfId="0" applyFont="1" applyFill="1" applyBorder="1" applyProtection="1">
      <protection locked="0"/>
    </xf>
    <xf numFmtId="0" fontId="10" fillId="14" borderId="14" xfId="0" applyFont="1" applyFill="1" applyBorder="1" applyAlignment="1" applyProtection="1">
      <alignment horizontal="center"/>
      <protection locked="0"/>
    </xf>
    <xf numFmtId="0" fontId="10" fillId="14" borderId="29" xfId="0" applyFont="1" applyFill="1" applyBorder="1" applyAlignment="1" applyProtection="1">
      <alignment horizontal="center"/>
      <protection locked="0"/>
    </xf>
    <xf numFmtId="2" fontId="47" fillId="24" borderId="17" xfId="0" applyNumberFormat="1" applyFont="1" applyFill="1" applyBorder="1" applyAlignment="1">
      <alignment horizontal="center"/>
    </xf>
    <xf numFmtId="2" fontId="47" fillId="20" borderId="16" xfId="0" applyNumberFormat="1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center"/>
    </xf>
    <xf numFmtId="2" fontId="33" fillId="38" borderId="17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Protection="1">
      <protection locked="0"/>
    </xf>
    <xf numFmtId="0" fontId="30" fillId="6" borderId="0" xfId="0" applyFont="1" applyFill="1" applyProtection="1">
      <protection locked="0"/>
    </xf>
    <xf numFmtId="0" fontId="0" fillId="2" borderId="14" xfId="0" applyFill="1" applyBorder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3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2" fontId="29" fillId="4" borderId="13" xfId="0" applyNumberFormat="1" applyFont="1" applyFill="1" applyBorder="1" applyAlignment="1">
      <alignment horizontal="center"/>
    </xf>
    <xf numFmtId="2" fontId="10" fillId="12" borderId="14" xfId="0" applyNumberFormat="1" applyFont="1" applyFill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6" borderId="14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33" fillId="20" borderId="17" xfId="0" applyNumberFormat="1" applyFont="1" applyFill="1" applyBorder="1" applyAlignment="1">
      <alignment horizontal="center"/>
    </xf>
    <xf numFmtId="2" fontId="10" fillId="3" borderId="14" xfId="0" applyNumberFormat="1" applyFont="1" applyFill="1" applyBorder="1" applyAlignment="1">
      <alignment horizontal="center"/>
    </xf>
    <xf numFmtId="2" fontId="10" fillId="3" borderId="15" xfId="0" applyNumberFormat="1" applyFont="1" applyFill="1" applyBorder="1" applyAlignment="1">
      <alignment horizontal="center"/>
    </xf>
    <xf numFmtId="2" fontId="10" fillId="20" borderId="1" xfId="0" applyNumberFormat="1" applyFont="1" applyFill="1" applyBorder="1" applyAlignment="1">
      <alignment horizontal="center"/>
    </xf>
    <xf numFmtId="2" fontId="10" fillId="39" borderId="13" xfId="0" applyNumberFormat="1" applyFont="1" applyFill="1" applyBorder="1" applyAlignment="1">
      <alignment horizontal="center"/>
    </xf>
    <xf numFmtId="2" fontId="10" fillId="39" borderId="14" xfId="0" applyNumberFormat="1" applyFont="1" applyFill="1" applyBorder="1"/>
    <xf numFmtId="2" fontId="10" fillId="21" borderId="16" xfId="0" applyNumberFormat="1" applyFont="1" applyFill="1" applyBorder="1" applyAlignment="1">
      <alignment horizontal="center"/>
    </xf>
    <xf numFmtId="2" fontId="21" fillId="0" borderId="13" xfId="0" applyNumberFormat="1" applyFont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 applyProtection="1">
      <alignment horizontal="center"/>
      <protection locked="0"/>
    </xf>
    <xf numFmtId="2" fontId="21" fillId="0" borderId="10" xfId="0" applyNumberFormat="1" applyFont="1" applyBorder="1" applyAlignment="1" applyProtection="1">
      <alignment horizontal="center"/>
      <protection locked="0"/>
    </xf>
    <xf numFmtId="2" fontId="21" fillId="24" borderId="17" xfId="0" applyNumberFormat="1" applyFont="1" applyFill="1" applyBorder="1" applyAlignment="1" applyProtection="1">
      <alignment horizontal="center"/>
      <protection locked="0"/>
    </xf>
    <xf numFmtId="2" fontId="22" fillId="38" borderId="1" xfId="0" applyNumberFormat="1" applyFont="1" applyFill="1" applyBorder="1" applyAlignment="1">
      <alignment horizontal="center"/>
    </xf>
    <xf numFmtId="2" fontId="21" fillId="0" borderId="14" xfId="0" applyNumberFormat="1" applyFont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left" wrapText="1"/>
    </xf>
    <xf numFmtId="0" fontId="10" fillId="3" borderId="14" xfId="0" applyFont="1" applyFill="1" applyBorder="1" applyAlignment="1">
      <alignment horizontal="center" wrapText="1"/>
    </xf>
    <xf numFmtId="0" fontId="10" fillId="0" borderId="14" xfId="0" applyFont="1" applyBorder="1"/>
    <xf numFmtId="0" fontId="11" fillId="0" borderId="14" xfId="0" applyFont="1" applyBorder="1"/>
    <xf numFmtId="0" fontId="11" fillId="0" borderId="14" xfId="0" applyFont="1" applyBorder="1" applyAlignment="1">
      <alignment vertical="top" wrapText="1"/>
    </xf>
    <xf numFmtId="0" fontId="11" fillId="3" borderId="14" xfId="0" applyFont="1" applyFill="1" applyBorder="1"/>
    <xf numFmtId="0" fontId="17" fillId="3" borderId="14" xfId="0" applyFont="1" applyFill="1" applyBorder="1"/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24" borderId="14" xfId="0" applyFont="1" applyFill="1" applyBorder="1" applyAlignment="1">
      <alignment horizontal="center" vertical="top" wrapText="1"/>
    </xf>
    <xf numFmtId="0" fontId="18" fillId="24" borderId="15" xfId="0" applyFont="1" applyFill="1" applyBorder="1" applyAlignment="1">
      <alignment horizontal="center" vertical="top" wrapText="1"/>
    </xf>
    <xf numFmtId="0" fontId="18" fillId="24" borderId="2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14" xfId="0" applyFont="1" applyBorder="1" applyAlignment="1" applyProtection="1">
      <alignment horizontal="left" wrapText="1"/>
      <protection locked="0"/>
    </xf>
    <xf numFmtId="0" fontId="18" fillId="0" borderId="13" xfId="0" applyFont="1" applyBorder="1" applyAlignment="1">
      <alignment horizontal="center" vertical="top" wrapText="1"/>
    </xf>
    <xf numFmtId="0" fontId="30" fillId="24" borderId="0" xfId="0" applyFont="1" applyFill="1"/>
    <xf numFmtId="0" fontId="18" fillId="3" borderId="14" xfId="0" applyFont="1" applyFill="1" applyBorder="1" applyAlignment="1">
      <alignment vertical="top" wrapText="1"/>
    </xf>
    <xf numFmtId="0" fontId="18" fillId="3" borderId="16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3" borderId="29" xfId="0" applyFont="1" applyFill="1" applyBorder="1" applyAlignment="1">
      <alignment vertical="top" wrapText="1"/>
    </xf>
    <xf numFmtId="0" fontId="18" fillId="3" borderId="22" xfId="0" applyFont="1" applyFill="1" applyBorder="1" applyAlignment="1">
      <alignment vertical="top" wrapText="1"/>
    </xf>
    <xf numFmtId="2" fontId="20" fillId="3" borderId="1" xfId="0" applyNumberFormat="1" applyFont="1" applyFill="1" applyBorder="1" applyAlignment="1" applyProtection="1">
      <alignment horizontal="center"/>
      <protection locked="0"/>
    </xf>
    <xf numFmtId="2" fontId="20" fillId="24" borderId="1" xfId="0" applyNumberFormat="1" applyFont="1" applyFill="1" applyBorder="1" applyAlignment="1" applyProtection="1">
      <alignment horizontal="center"/>
      <protection locked="0"/>
    </xf>
    <xf numFmtId="2" fontId="21" fillId="3" borderId="13" xfId="0" applyNumberFormat="1" applyFont="1" applyFill="1" applyBorder="1" applyAlignment="1" applyProtection="1">
      <alignment horizontal="center"/>
      <protection locked="0"/>
    </xf>
    <xf numFmtId="2" fontId="21" fillId="3" borderId="16" xfId="0" applyNumberFormat="1" applyFont="1" applyFill="1" applyBorder="1" applyAlignment="1" applyProtection="1">
      <alignment horizontal="center"/>
      <protection locked="0"/>
    </xf>
    <xf numFmtId="0" fontId="20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3" borderId="15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 vertical="center"/>
    </xf>
    <xf numFmtId="0" fontId="42" fillId="0" borderId="0" xfId="7" applyFont="1" applyProtection="1">
      <protection locked="0"/>
    </xf>
    <xf numFmtId="0" fontId="10" fillId="0" borderId="0" xfId="7" applyFont="1" applyAlignment="1" applyProtection="1">
      <alignment horizontal="center" vertical="top" wrapText="1"/>
      <protection locked="0"/>
    </xf>
    <xf numFmtId="0" fontId="10" fillId="0" borderId="0" xfId="7" applyFont="1" applyAlignment="1" applyProtection="1">
      <alignment vertical="top"/>
      <protection locked="0"/>
    </xf>
    <xf numFmtId="0" fontId="10" fillId="0" borderId="63" xfId="7" applyFont="1" applyBorder="1" applyProtection="1">
      <protection locked="0"/>
    </xf>
    <xf numFmtId="0" fontId="10" fillId="0" borderId="83" xfId="7" applyFont="1" applyBorder="1" applyProtection="1">
      <protection locked="0"/>
    </xf>
    <xf numFmtId="0" fontId="10" fillId="0" borderId="53" xfId="7" applyFont="1" applyBorder="1" applyProtection="1">
      <protection locked="0"/>
    </xf>
    <xf numFmtId="0" fontId="10" fillId="0" borderId="7" xfId="7" applyFont="1" applyBorder="1" applyProtection="1">
      <protection locked="0"/>
    </xf>
    <xf numFmtId="0" fontId="10" fillId="0" borderId="0" xfId="7" applyFont="1" applyProtection="1">
      <protection locked="0"/>
    </xf>
    <xf numFmtId="0" fontId="10" fillId="0" borderId="43" xfId="7" applyFont="1" applyBorder="1" applyProtection="1">
      <protection locked="0"/>
    </xf>
    <xf numFmtId="0" fontId="10" fillId="0" borderId="0" xfId="7" applyFont="1" applyAlignment="1" applyProtection="1">
      <alignment horizontal="left"/>
      <protection locked="0"/>
    </xf>
    <xf numFmtId="0" fontId="33" fillId="0" borderId="0" xfId="7" applyFont="1" applyProtection="1">
      <protection locked="0"/>
    </xf>
    <xf numFmtId="0" fontId="42" fillId="0" borderId="0" xfId="7" applyFont="1" applyAlignment="1" applyProtection="1">
      <alignment horizontal="right"/>
      <protection locked="0"/>
    </xf>
    <xf numFmtId="0" fontId="33" fillId="0" borderId="0" xfId="7" applyFont="1" applyAlignment="1" applyProtection="1">
      <alignment horizontal="left"/>
      <protection locked="0"/>
    </xf>
    <xf numFmtId="0" fontId="10" fillId="0" borderId="0" xfId="7" applyFont="1" applyAlignment="1" applyProtection="1">
      <alignment vertical="center"/>
      <protection locked="0"/>
    </xf>
    <xf numFmtId="2" fontId="10" fillId="33" borderId="1" xfId="7" applyNumberFormat="1" applyFont="1" applyFill="1" applyBorder="1" applyAlignment="1">
      <alignment horizontal="center"/>
    </xf>
    <xf numFmtId="2" fontId="10" fillId="33" borderId="0" xfId="7" applyNumberFormat="1" applyFont="1" applyFill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18" fillId="24" borderId="1" xfId="0" applyNumberFormat="1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90" xfId="0" applyFont="1" applyBorder="1" applyAlignment="1">
      <alignment horizontal="center" vertical="top" wrapText="1"/>
    </xf>
    <xf numFmtId="2" fontId="21" fillId="0" borderId="13" xfId="0" applyNumberFormat="1" applyFont="1" applyBorder="1" applyAlignment="1" applyProtection="1">
      <alignment horizontal="center" vertical="center"/>
      <protection locked="0"/>
    </xf>
    <xf numFmtId="2" fontId="21" fillId="0" borderId="10" xfId="0" applyNumberFormat="1" applyFont="1" applyBorder="1" applyAlignment="1" applyProtection="1">
      <alignment horizontal="center" vertical="center"/>
      <protection locked="0"/>
    </xf>
    <xf numFmtId="2" fontId="21" fillId="0" borderId="13" xfId="0" applyNumberFormat="1" applyFont="1" applyBorder="1" applyAlignment="1">
      <alignment horizontal="center" vertical="center"/>
    </xf>
    <xf numFmtId="0" fontId="8" fillId="0" borderId="62" xfId="7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right"/>
    </xf>
    <xf numFmtId="0" fontId="22" fillId="13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4" fillId="6" borderId="1" xfId="6" applyFont="1" applyFill="1" applyBorder="1" applyAlignment="1" applyProtection="1">
      <alignment horizontal="left"/>
    </xf>
    <xf numFmtId="0" fontId="23" fillId="35" borderId="3" xfId="6" applyFont="1" applyFill="1" applyBorder="1" applyAlignment="1" applyProtection="1">
      <alignment horizontal="center"/>
    </xf>
    <xf numFmtId="0" fontId="23" fillId="35" borderId="4" xfId="6" applyFont="1" applyFill="1" applyBorder="1" applyAlignment="1" applyProtection="1">
      <alignment horizontal="center"/>
    </xf>
    <xf numFmtId="0" fontId="23" fillId="35" borderId="5" xfId="6" applyFont="1" applyFill="1" applyBorder="1" applyAlignment="1" applyProtection="1">
      <alignment horizontal="center"/>
    </xf>
    <xf numFmtId="0" fontId="18" fillId="19" borderId="3" xfId="0" applyFont="1" applyFill="1" applyBorder="1" applyAlignment="1">
      <alignment horizontal="left" vertical="top" wrapText="1"/>
    </xf>
    <xf numFmtId="0" fontId="18" fillId="19" borderId="4" xfId="0" applyFont="1" applyFill="1" applyBorder="1" applyAlignment="1">
      <alignment horizontal="left" vertical="top" wrapText="1"/>
    </xf>
    <xf numFmtId="0" fontId="18" fillId="19" borderId="5" xfId="0" applyFont="1" applyFill="1" applyBorder="1" applyAlignment="1">
      <alignment horizontal="left" vertical="top" wrapText="1"/>
    </xf>
    <xf numFmtId="0" fontId="18" fillId="19" borderId="3" xfId="0" applyFont="1" applyFill="1" applyBorder="1" applyAlignment="1">
      <alignment horizontal="left"/>
    </xf>
    <xf numFmtId="0" fontId="18" fillId="19" borderId="4" xfId="0" applyFont="1" applyFill="1" applyBorder="1" applyAlignment="1">
      <alignment horizontal="left"/>
    </xf>
    <xf numFmtId="0" fontId="18" fillId="19" borderId="5" xfId="0" applyFont="1" applyFill="1" applyBorder="1" applyAlignment="1">
      <alignment horizontal="left"/>
    </xf>
    <xf numFmtId="0" fontId="18" fillId="19" borderId="3" xfId="0" applyFont="1" applyFill="1" applyBorder="1" applyAlignment="1">
      <alignment horizontal="left" wrapText="1"/>
    </xf>
    <xf numFmtId="0" fontId="18" fillId="19" borderId="4" xfId="0" applyFont="1" applyFill="1" applyBorder="1" applyAlignment="1">
      <alignment horizontal="left" wrapText="1"/>
    </xf>
    <xf numFmtId="0" fontId="18" fillId="19" borderId="5" xfId="0" applyFont="1" applyFill="1" applyBorder="1" applyAlignment="1">
      <alignment horizontal="left" wrapText="1"/>
    </xf>
    <xf numFmtId="0" fontId="18" fillId="19" borderId="3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23" fillId="13" borderId="1" xfId="6" applyFont="1" applyFill="1" applyBorder="1" applyAlignment="1" applyProtection="1">
      <alignment horizontal="center"/>
    </xf>
    <xf numFmtId="0" fontId="23" fillId="6" borderId="3" xfId="6" applyFont="1" applyFill="1" applyBorder="1" applyAlignment="1" applyProtection="1">
      <alignment horizontal="left"/>
    </xf>
    <xf numFmtId="0" fontId="23" fillId="6" borderId="4" xfId="6" applyFont="1" applyFill="1" applyBorder="1" applyAlignment="1" applyProtection="1">
      <alignment horizontal="left"/>
    </xf>
    <xf numFmtId="0" fontId="23" fillId="6" borderId="5" xfId="6" applyFont="1" applyFill="1" applyBorder="1" applyAlignment="1" applyProtection="1">
      <alignment horizontal="left"/>
    </xf>
    <xf numFmtId="0" fontId="22" fillId="11" borderId="3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10" borderId="3" xfId="3" applyFont="1" applyFill="1" applyBorder="1" applyAlignment="1" applyProtection="1">
      <alignment horizontal="center"/>
    </xf>
    <xf numFmtId="0" fontId="23" fillId="10" borderId="4" xfId="3" applyFont="1" applyFill="1" applyBorder="1" applyAlignment="1" applyProtection="1">
      <alignment horizontal="center"/>
    </xf>
    <xf numFmtId="0" fontId="23" fillId="10" borderId="5" xfId="3" applyFont="1" applyFill="1" applyBorder="1" applyAlignment="1" applyProtection="1">
      <alignment horizontal="center"/>
    </xf>
    <xf numFmtId="0" fontId="18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23" fillId="25" borderId="3" xfId="3" applyFont="1" applyFill="1" applyBorder="1" applyAlignment="1" applyProtection="1">
      <alignment horizontal="center" vertical="top"/>
    </xf>
    <xf numFmtId="0" fontId="23" fillId="25" borderId="4" xfId="3" applyFont="1" applyFill="1" applyBorder="1" applyAlignment="1" applyProtection="1">
      <alignment horizontal="center" vertical="top"/>
    </xf>
    <xf numFmtId="0" fontId="23" fillId="25" borderId="5" xfId="3" applyFont="1" applyFill="1" applyBorder="1" applyAlignment="1" applyProtection="1">
      <alignment horizontal="center" vertical="top"/>
    </xf>
    <xf numFmtId="0" fontId="22" fillId="11" borderId="5" xfId="0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left"/>
    </xf>
    <xf numFmtId="3" fontId="18" fillId="14" borderId="4" xfId="0" applyNumberFormat="1" applyFont="1" applyFill="1" applyBorder="1" applyAlignment="1">
      <alignment horizontal="left"/>
    </xf>
    <xf numFmtId="3" fontId="18" fillId="14" borderId="5" xfId="0" applyNumberFormat="1" applyFont="1" applyFill="1" applyBorder="1" applyAlignment="1">
      <alignment horizontal="left"/>
    </xf>
    <xf numFmtId="3" fontId="18" fillId="14" borderId="3" xfId="0" applyNumberFormat="1" applyFont="1" applyFill="1" applyBorder="1" applyAlignment="1">
      <alignment horizontal="left" wrapText="1"/>
    </xf>
    <xf numFmtId="3" fontId="18" fillId="14" borderId="4" xfId="0" applyNumberFormat="1" applyFont="1" applyFill="1" applyBorder="1" applyAlignment="1">
      <alignment horizontal="left" wrapText="1"/>
    </xf>
    <xf numFmtId="3" fontId="18" fillId="14" borderId="5" xfId="0" applyNumberFormat="1" applyFont="1" applyFill="1" applyBorder="1" applyAlignment="1">
      <alignment horizontal="left" wrapText="1"/>
    </xf>
    <xf numFmtId="0" fontId="22" fillId="10" borderId="1" xfId="0" applyFont="1" applyFill="1" applyBorder="1" applyAlignment="1">
      <alignment horizontal="center"/>
    </xf>
    <xf numFmtId="3" fontId="18" fillId="14" borderId="1" xfId="0" applyNumberFormat="1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7" fillId="22" borderId="1" xfId="4" applyFont="1" applyFill="1" applyBorder="1" applyAlignment="1" applyProtection="1">
      <alignment horizontal="center" vertical="top"/>
    </xf>
    <xf numFmtId="0" fontId="28" fillId="36" borderId="3" xfId="5" applyFont="1" applyFill="1" applyBorder="1" applyAlignment="1" applyProtection="1">
      <alignment horizontal="center" vertical="center"/>
    </xf>
    <xf numFmtId="0" fontId="28" fillId="36" borderId="4" xfId="5" applyFont="1" applyFill="1" applyBorder="1" applyAlignment="1" applyProtection="1">
      <alignment horizontal="center" vertical="center"/>
    </xf>
    <xf numFmtId="0" fontId="28" fillId="36" borderId="5" xfId="5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/>
    </xf>
    <xf numFmtId="0" fontId="18" fillId="23" borderId="1" xfId="0" applyFont="1" applyFill="1" applyBorder="1" applyAlignment="1">
      <alignment horizontal="left" vertical="top"/>
    </xf>
    <xf numFmtId="0" fontId="18" fillId="19" borderId="2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19" borderId="19" xfId="0" applyFont="1" applyFill="1" applyBorder="1" applyAlignment="1">
      <alignment horizontal="left" vertical="center" wrapText="1"/>
    </xf>
    <xf numFmtId="2" fontId="21" fillId="0" borderId="2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horizontal="right" vertical="center"/>
    </xf>
    <xf numFmtId="0" fontId="27" fillId="22" borderId="3" xfId="4" applyFont="1" applyFill="1" applyBorder="1" applyAlignment="1" applyProtection="1">
      <alignment horizontal="center" vertical="center"/>
    </xf>
    <xf numFmtId="0" fontId="27" fillId="22" borderId="4" xfId="4" applyFont="1" applyFill="1" applyBorder="1" applyAlignment="1" applyProtection="1">
      <alignment horizontal="center" vertical="center"/>
    </xf>
    <xf numFmtId="0" fontId="27" fillId="22" borderId="5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0" fontId="23" fillId="10" borderId="3" xfId="3" applyFont="1" applyFill="1" applyBorder="1" applyAlignment="1" applyProtection="1">
      <alignment horizontal="center" vertical="top"/>
    </xf>
    <xf numFmtId="0" fontId="23" fillId="10" borderId="4" xfId="3" applyFont="1" applyFill="1" applyBorder="1" applyAlignment="1" applyProtection="1">
      <alignment horizontal="center" vertical="top"/>
    </xf>
    <xf numFmtId="0" fontId="23" fillId="10" borderId="5" xfId="3" applyFont="1" applyFill="1" applyBorder="1" applyAlignment="1" applyProtection="1">
      <alignment horizontal="center" vertical="top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wrapText="1"/>
    </xf>
    <xf numFmtId="0" fontId="29" fillId="0" borderId="5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49" fontId="11" fillId="0" borderId="0" xfId="0" applyNumberFormat="1" applyFont="1"/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2" fillId="19" borderId="1" xfId="0" applyFont="1" applyFill="1" applyBorder="1" applyAlignment="1">
      <alignment horizontal="center"/>
    </xf>
    <xf numFmtId="0" fontId="32" fillId="19" borderId="1" xfId="0" applyFont="1" applyFill="1" applyBorder="1" applyAlignment="1">
      <alignment horizontal="right"/>
    </xf>
    <xf numFmtId="0" fontId="32" fillId="19" borderId="3" xfId="0" applyFont="1" applyFill="1" applyBorder="1" applyAlignment="1">
      <alignment horizontal="center"/>
    </xf>
    <xf numFmtId="0" fontId="32" fillId="19" borderId="4" xfId="0" applyFont="1" applyFill="1" applyBorder="1" applyAlignment="1">
      <alignment horizontal="center"/>
    </xf>
    <xf numFmtId="0" fontId="32" fillId="19" borderId="5" xfId="0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33" fillId="0" borderId="30" xfId="0" applyFont="1" applyBorder="1" applyAlignment="1">
      <alignment horizontal="center"/>
    </xf>
    <xf numFmtId="0" fontId="33" fillId="0" borderId="89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14" borderId="20" xfId="0" applyFont="1" applyFill="1" applyBorder="1" applyAlignment="1" applyProtection="1">
      <alignment horizontal="center"/>
      <protection locked="0"/>
    </xf>
    <xf numFmtId="0" fontId="11" fillId="14" borderId="28" xfId="0" applyFont="1" applyFill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center"/>
    </xf>
    <xf numFmtId="0" fontId="11" fillId="0" borderId="16" xfId="0" applyFont="1" applyBorder="1"/>
    <xf numFmtId="2" fontId="29" fillId="9" borderId="16" xfId="0" applyNumberFormat="1" applyFont="1" applyFill="1" applyBorder="1" applyAlignment="1">
      <alignment horizontal="center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2" fontId="10" fillId="6" borderId="20" xfId="0" applyNumberFormat="1" applyFont="1" applyFill="1" applyBorder="1" applyAlignment="1" applyProtection="1">
      <alignment horizontal="center"/>
      <protection locked="0"/>
    </xf>
    <xf numFmtId="2" fontId="10" fillId="6" borderId="28" xfId="0" applyNumberFormat="1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1" fillId="14" borderId="24" xfId="0" applyFont="1" applyFill="1" applyBorder="1" applyAlignment="1" applyProtection="1">
      <alignment horizontal="center"/>
      <protection locked="0"/>
    </xf>
    <xf numFmtId="0" fontId="11" fillId="14" borderId="26" xfId="0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2" fontId="29" fillId="9" borderId="17" xfId="0" applyNumberFormat="1" applyFont="1" applyFill="1" applyBorder="1" applyAlignment="1">
      <alignment horizontal="center"/>
    </xf>
    <xf numFmtId="0" fontId="10" fillId="14" borderId="20" xfId="0" applyFont="1" applyFill="1" applyBorder="1" applyAlignment="1" applyProtection="1">
      <alignment horizontal="center"/>
      <protection locked="0"/>
    </xf>
    <xf numFmtId="0" fontId="10" fillId="14" borderId="28" xfId="0" applyFont="1" applyFill="1" applyBorder="1" applyAlignment="1" applyProtection="1">
      <alignment horizontal="center"/>
      <protection locked="0"/>
    </xf>
    <xf numFmtId="2" fontId="10" fillId="14" borderId="20" xfId="0" applyNumberFormat="1" applyFont="1" applyFill="1" applyBorder="1" applyAlignment="1" applyProtection="1">
      <alignment horizontal="center"/>
      <protection locked="0"/>
    </xf>
    <xf numFmtId="2" fontId="10" fillId="14" borderId="28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 wrapText="1" shrinkToFit="1"/>
      <protection locked="0"/>
    </xf>
    <xf numFmtId="0" fontId="13" fillId="0" borderId="28" xfId="0" applyFont="1" applyBorder="1" applyAlignment="1" applyProtection="1">
      <alignment horizontal="center" wrapText="1" shrinkToFit="1"/>
      <protection locked="0"/>
    </xf>
    <xf numFmtId="0" fontId="10" fillId="0" borderId="20" xfId="0" applyFont="1" applyBorder="1" applyAlignment="1" applyProtection="1">
      <alignment horizontal="center" wrapText="1" shrinkToFit="1"/>
      <protection locked="0"/>
    </xf>
    <xf numFmtId="0" fontId="10" fillId="0" borderId="28" xfId="0" applyFont="1" applyBorder="1" applyAlignment="1" applyProtection="1">
      <alignment horizontal="center" wrapText="1" shrinkToFit="1"/>
      <protection locked="0"/>
    </xf>
    <xf numFmtId="0" fontId="11" fillId="0" borderId="20" xfId="0" applyFont="1" applyBorder="1" applyAlignment="1" applyProtection="1">
      <alignment horizontal="center" wrapText="1" shrinkToFit="1"/>
      <protection locked="0"/>
    </xf>
    <xf numFmtId="0" fontId="11" fillId="0" borderId="28" xfId="0" applyFont="1" applyBorder="1" applyAlignment="1" applyProtection="1">
      <alignment horizontal="center" wrapText="1" shrinkToFit="1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/>
      <protection locked="0"/>
    </xf>
    <xf numFmtId="0" fontId="10" fillId="10" borderId="28" xfId="0" applyFont="1" applyFill="1" applyBorder="1" applyAlignment="1" applyProtection="1">
      <alignment horizontal="center"/>
      <protection locked="0"/>
    </xf>
    <xf numFmtId="2" fontId="10" fillId="10" borderId="20" xfId="0" applyNumberFormat="1" applyFont="1" applyFill="1" applyBorder="1" applyAlignment="1" applyProtection="1">
      <alignment horizontal="center"/>
      <protection locked="0"/>
    </xf>
    <xf numFmtId="2" fontId="10" fillId="10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 wrapText="1"/>
      <protection locked="0"/>
    </xf>
    <xf numFmtId="0" fontId="10" fillId="10" borderId="28" xfId="0" applyFont="1" applyFill="1" applyBorder="1" applyAlignment="1" applyProtection="1">
      <alignment horizontal="center" wrapText="1"/>
      <protection locked="0"/>
    </xf>
    <xf numFmtId="2" fontId="10" fillId="0" borderId="20" xfId="0" applyNumberFormat="1" applyFont="1" applyBorder="1" applyAlignment="1" applyProtection="1">
      <alignment horizontal="center"/>
      <protection locked="0"/>
    </xf>
    <xf numFmtId="2" fontId="10" fillId="0" borderId="28" xfId="0" applyNumberFormat="1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8" xfId="0" applyFont="1" applyBorder="1" applyAlignment="1" applyProtection="1">
      <alignment horizontal="center"/>
      <protection locked="0"/>
    </xf>
    <xf numFmtId="2" fontId="33" fillId="0" borderId="11" xfId="0" applyNumberFormat="1" applyFont="1" applyBorder="1" applyAlignment="1" applyProtection="1">
      <alignment horizontal="center"/>
      <protection locked="0"/>
    </xf>
    <xf numFmtId="2" fontId="33" fillId="0" borderId="8" xfId="0" applyNumberFormat="1" applyFont="1" applyBorder="1" applyAlignment="1" applyProtection="1">
      <alignment horizontal="center"/>
      <protection locked="0"/>
    </xf>
    <xf numFmtId="2" fontId="33" fillId="0" borderId="18" xfId="0" applyNumberFormat="1" applyFont="1" applyBorder="1" applyAlignment="1" applyProtection="1">
      <alignment horizontal="center"/>
      <protection locked="0"/>
    </xf>
    <xf numFmtId="2" fontId="33" fillId="0" borderId="19" xfId="0" applyNumberFormat="1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wrapText="1"/>
      <protection locked="0"/>
    </xf>
    <xf numFmtId="0" fontId="33" fillId="0" borderId="6" xfId="0" applyFont="1" applyBorder="1" applyAlignment="1" applyProtection="1">
      <alignment horizontal="center" wrapText="1"/>
      <protection locked="0"/>
    </xf>
    <xf numFmtId="0" fontId="33" fillId="10" borderId="2" xfId="0" applyFont="1" applyFill="1" applyBorder="1" applyAlignment="1" applyProtection="1">
      <alignment horizontal="center" wrapText="1"/>
      <protection locked="0"/>
    </xf>
    <xf numFmtId="0" fontId="33" fillId="10" borderId="6" xfId="0" applyFont="1" applyFill="1" applyBorder="1" applyAlignment="1" applyProtection="1">
      <alignment horizontal="center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33" fillId="37" borderId="2" xfId="0" applyFont="1" applyFill="1" applyBorder="1" applyAlignment="1" applyProtection="1">
      <alignment horizontal="center"/>
      <protection locked="0"/>
    </xf>
    <xf numFmtId="0" fontId="33" fillId="37" borderId="6" xfId="0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 shrinkToFit="1"/>
    </xf>
    <xf numFmtId="0" fontId="10" fillId="0" borderId="6" xfId="0" applyFont="1" applyBorder="1" applyAlignment="1">
      <alignment horizontal="center" wrapText="1" shrinkToFit="1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2" fillId="25" borderId="1" xfId="0" applyFont="1" applyFill="1" applyBorder="1" applyAlignment="1">
      <alignment horizontal="center"/>
    </xf>
    <xf numFmtId="0" fontId="20" fillId="24" borderId="2" xfId="0" applyFont="1" applyFill="1" applyBorder="1" applyAlignment="1" applyProtection="1">
      <alignment horizontal="left" vertical="top" wrapText="1"/>
      <protection locked="0"/>
    </xf>
    <xf numFmtId="0" fontId="20" fillId="24" borderId="10" xfId="0" applyFont="1" applyFill="1" applyBorder="1" applyAlignment="1" applyProtection="1">
      <alignment horizontal="left" vertical="top" wrapText="1"/>
      <protection locked="0"/>
    </xf>
    <xf numFmtId="0" fontId="11" fillId="24" borderId="11" xfId="0" applyFont="1" applyFill="1" applyBorder="1" applyAlignment="1" applyProtection="1">
      <alignment horizontal="center"/>
      <protection locked="0"/>
    </xf>
    <xf numFmtId="0" fontId="11" fillId="24" borderId="23" xfId="0" applyFont="1" applyFill="1" applyBorder="1" applyAlignment="1" applyProtection="1">
      <alignment horizontal="center"/>
      <protection locked="0"/>
    </xf>
    <xf numFmtId="0" fontId="11" fillId="24" borderId="8" xfId="0" applyFont="1" applyFill="1" applyBorder="1" applyAlignment="1" applyProtection="1">
      <alignment horizontal="center"/>
      <protection locked="0"/>
    </xf>
    <xf numFmtId="0" fontId="11" fillId="24" borderId="12" xfId="0" applyFont="1" applyFill="1" applyBorder="1" applyAlignment="1" applyProtection="1">
      <alignment horizontal="center"/>
      <protection locked="0"/>
    </xf>
    <xf numFmtId="0" fontId="11" fillId="24" borderId="31" xfId="0" applyFont="1" applyFill="1" applyBorder="1" applyAlignment="1" applyProtection="1">
      <alignment horizontal="center"/>
      <protection locked="0"/>
    </xf>
    <xf numFmtId="0" fontId="11" fillId="24" borderId="29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40" fillId="0" borderId="9" xfId="0" applyFont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 applyProtection="1">
      <alignment horizontal="center" vertical="top" wrapText="1"/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0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2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3" borderId="3" xfId="0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center"/>
      <protection locked="0"/>
    </xf>
    <xf numFmtId="0" fontId="21" fillId="3" borderId="5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/>
      <protection locked="0"/>
    </xf>
    <xf numFmtId="0" fontId="30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7" xfId="0" applyFont="1" applyBorder="1" applyAlignment="1" applyProtection="1">
      <alignment horizontal="center"/>
      <protection locked="0"/>
    </xf>
    <xf numFmtId="0" fontId="21" fillId="0" borderId="28" xfId="0" applyFont="1" applyBorder="1" applyAlignment="1" applyProtection="1">
      <alignment horizontal="center"/>
      <protection locked="0"/>
    </xf>
    <xf numFmtId="0" fontId="22" fillId="0" borderId="6" xfId="0" applyFont="1" applyBorder="1" applyAlignment="1">
      <alignment horizontal="center" vertical="center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18" fillId="0" borderId="15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0" fillId="0" borderId="0" xfId="7" applyFont="1" applyAlignment="1" applyProtection="1">
      <alignment horizontal="center"/>
      <protection locked="0"/>
    </xf>
    <xf numFmtId="0" fontId="10" fillId="0" borderId="3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2" fontId="10" fillId="0" borderId="3" xfId="7" applyNumberFormat="1" applyFont="1" applyBorder="1" applyAlignment="1">
      <alignment horizontal="center" vertical="center" wrapText="1"/>
    </xf>
    <xf numFmtId="2" fontId="10" fillId="0" borderId="4" xfId="7" applyNumberFormat="1" applyFont="1" applyBorder="1" applyAlignment="1">
      <alignment horizontal="center" vertical="center" wrapText="1"/>
    </xf>
    <xf numFmtId="2" fontId="10" fillId="0" borderId="5" xfId="7" applyNumberFormat="1" applyFont="1" applyBorder="1" applyAlignment="1">
      <alignment horizontal="center" vertical="center" wrapText="1"/>
    </xf>
    <xf numFmtId="0" fontId="10" fillId="0" borderId="53" xfId="7" applyFont="1" applyBorder="1" applyAlignment="1" applyProtection="1">
      <alignment horizontal="center"/>
      <protection locked="0"/>
    </xf>
    <xf numFmtId="0" fontId="10" fillId="0" borderId="61" xfId="7" applyFont="1" applyBorder="1" applyAlignment="1" applyProtection="1">
      <alignment horizontal="center"/>
      <protection locked="0"/>
    </xf>
    <xf numFmtId="0" fontId="10" fillId="0" borderId="57" xfId="7" applyFont="1" applyBorder="1" applyAlignment="1" applyProtection="1">
      <alignment horizontal="center"/>
      <protection locked="0"/>
    </xf>
    <xf numFmtId="0" fontId="10" fillId="0" borderId="42" xfId="7" applyFont="1" applyBorder="1" applyAlignment="1" applyProtection="1">
      <alignment horizontal="center"/>
      <protection locked="0"/>
    </xf>
    <xf numFmtId="0" fontId="10" fillId="0" borderId="43" xfId="7" applyFont="1" applyBorder="1" applyAlignment="1" applyProtection="1">
      <alignment horizontal="center"/>
      <protection locked="0"/>
    </xf>
    <xf numFmtId="0" fontId="10" fillId="0" borderId="56" xfId="7" applyFont="1" applyBorder="1" applyAlignment="1" applyProtection="1">
      <alignment horizontal="center"/>
      <protection locked="0"/>
    </xf>
    <xf numFmtId="0" fontId="33" fillId="0" borderId="52" xfId="7" applyFont="1" applyBorder="1" applyAlignment="1" applyProtection="1">
      <alignment horizontal="left"/>
      <protection locked="0"/>
    </xf>
    <xf numFmtId="0" fontId="33" fillId="0" borderId="53" xfId="7" applyFont="1" applyBorder="1" applyAlignment="1" applyProtection="1">
      <alignment horizontal="left"/>
      <protection locked="0"/>
    </xf>
    <xf numFmtId="0" fontId="33" fillId="0" borderId="55" xfId="7" applyFont="1" applyBorder="1" applyAlignment="1" applyProtection="1">
      <alignment horizontal="left"/>
      <protection locked="0"/>
    </xf>
    <xf numFmtId="0" fontId="33" fillId="0" borderId="1" xfId="7" applyFont="1" applyBorder="1" applyAlignment="1" applyProtection="1">
      <alignment horizontal="center"/>
      <protection locked="0"/>
    </xf>
    <xf numFmtId="0" fontId="33" fillId="0" borderId="86" xfId="7" applyFont="1" applyBorder="1" applyAlignment="1" applyProtection="1">
      <alignment horizontal="center"/>
      <protection locked="0"/>
    </xf>
    <xf numFmtId="0" fontId="10" fillId="0" borderId="84" xfId="7" applyFont="1" applyBorder="1" applyAlignment="1" applyProtection="1">
      <alignment horizontal="center"/>
      <protection locked="0"/>
    </xf>
    <xf numFmtId="0" fontId="10" fillId="0" borderId="85" xfId="7" applyFont="1" applyBorder="1" applyAlignment="1" applyProtection="1">
      <alignment horizontal="center"/>
      <protection locked="0"/>
    </xf>
    <xf numFmtId="0" fontId="10" fillId="0" borderId="84" xfId="7" applyFont="1" applyBorder="1" applyAlignment="1" applyProtection="1">
      <alignment horizontal="left"/>
      <protection locked="0"/>
    </xf>
    <xf numFmtId="0" fontId="10" fillId="0" borderId="0" xfId="7" applyFont="1" applyAlignment="1" applyProtection="1">
      <alignment horizontal="left"/>
      <protection locked="0"/>
    </xf>
    <xf numFmtId="0" fontId="10" fillId="0" borderId="85" xfId="7" applyFont="1" applyBorder="1" applyAlignment="1" applyProtection="1">
      <alignment horizontal="left"/>
      <protection locked="0"/>
    </xf>
    <xf numFmtId="0" fontId="10" fillId="0" borderId="7" xfId="7" applyFont="1" applyBorder="1" applyAlignment="1" applyProtection="1">
      <alignment horizontal="center"/>
      <protection locked="0"/>
    </xf>
    <xf numFmtId="0" fontId="42" fillId="0" borderId="0" xfId="7" applyFont="1" applyProtection="1">
      <protection locked="0"/>
    </xf>
    <xf numFmtId="0" fontId="42" fillId="0" borderId="21" xfId="7" applyFont="1" applyBorder="1" applyProtection="1">
      <protection locked="0"/>
    </xf>
    <xf numFmtId="0" fontId="10" fillId="0" borderId="21" xfId="7" applyFont="1" applyBorder="1" applyAlignment="1" applyProtection="1">
      <alignment horizontal="center"/>
      <protection locked="0"/>
    </xf>
    <xf numFmtId="0" fontId="10" fillId="0" borderId="18" xfId="7" applyFont="1" applyBorder="1" applyAlignment="1" applyProtection="1">
      <alignment horizontal="center"/>
      <protection locked="0"/>
    </xf>
    <xf numFmtId="0" fontId="10" fillId="0" borderId="9" xfId="7" applyFont="1" applyBorder="1" applyAlignment="1" applyProtection="1">
      <alignment horizontal="center"/>
      <protection locked="0"/>
    </xf>
    <xf numFmtId="0" fontId="10" fillId="0" borderId="19" xfId="7" applyFont="1" applyBorder="1" applyAlignment="1" applyProtection="1">
      <alignment horizontal="center"/>
      <protection locked="0"/>
    </xf>
    <xf numFmtId="0" fontId="33" fillId="0" borderId="43" xfId="7" applyFont="1" applyBorder="1" applyAlignment="1" applyProtection="1">
      <alignment horizontal="left"/>
      <protection locked="0"/>
    </xf>
    <xf numFmtId="0" fontId="10" fillId="0" borderId="62" xfId="7" applyFont="1" applyBorder="1" applyAlignment="1" applyProtection="1">
      <alignment horizontal="center"/>
      <protection locked="0"/>
    </xf>
    <xf numFmtId="0" fontId="10" fillId="0" borderId="63" xfId="7" applyFont="1" applyBorder="1" applyAlignment="1" applyProtection="1">
      <alignment horizontal="center"/>
      <protection locked="0"/>
    </xf>
    <xf numFmtId="0" fontId="10" fillId="0" borderId="64" xfId="7" applyFont="1" applyBorder="1" applyAlignment="1" applyProtection="1">
      <alignment horizontal="center"/>
      <protection locked="0"/>
    </xf>
    <xf numFmtId="0" fontId="10" fillId="0" borderId="69" xfId="7" applyFont="1" applyBorder="1" applyAlignment="1" applyProtection="1">
      <alignment horizontal="center"/>
      <protection locked="0"/>
    </xf>
    <xf numFmtId="0" fontId="10" fillId="0" borderId="77" xfId="7" applyFont="1" applyBorder="1" applyAlignment="1" applyProtection="1">
      <alignment horizontal="center"/>
      <protection locked="0"/>
    </xf>
    <xf numFmtId="0" fontId="10" fillId="0" borderId="78" xfId="7" applyFont="1" applyBorder="1" applyAlignment="1" applyProtection="1">
      <alignment horizontal="center"/>
      <protection locked="0"/>
    </xf>
    <xf numFmtId="0" fontId="10" fillId="0" borderId="79" xfId="7" applyFont="1" applyBorder="1" applyAlignment="1" applyProtection="1">
      <alignment horizontal="center"/>
      <protection locked="0"/>
    </xf>
    <xf numFmtId="0" fontId="10" fillId="0" borderId="80" xfId="7" applyFont="1" applyBorder="1" applyAlignment="1" applyProtection="1">
      <alignment horizontal="center"/>
      <protection locked="0"/>
    </xf>
    <xf numFmtId="0" fontId="10" fillId="0" borderId="81" xfId="7" applyFont="1" applyBorder="1" applyAlignment="1" applyProtection="1">
      <alignment horizontal="center"/>
      <protection locked="0"/>
    </xf>
    <xf numFmtId="0" fontId="10" fillId="0" borderId="82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left"/>
      <protection locked="0"/>
    </xf>
    <xf numFmtId="0" fontId="10" fillId="0" borderId="58" xfId="7" applyFont="1" applyBorder="1" applyAlignment="1" applyProtection="1">
      <alignment horizontal="center"/>
      <protection locked="0"/>
    </xf>
    <xf numFmtId="0" fontId="10" fillId="0" borderId="59" xfId="7" applyFont="1" applyBorder="1" applyAlignment="1" applyProtection="1">
      <alignment horizontal="center"/>
      <protection locked="0"/>
    </xf>
    <xf numFmtId="0" fontId="10" fillId="0" borderId="60" xfId="7" applyFont="1" applyBorder="1" applyAlignment="1" applyProtection="1">
      <alignment horizontal="center"/>
      <protection locked="0"/>
    </xf>
    <xf numFmtId="0" fontId="10" fillId="0" borderId="76" xfId="7" applyFont="1" applyBorder="1" applyAlignment="1" applyProtection="1">
      <alignment horizontal="center"/>
      <protection locked="0"/>
    </xf>
    <xf numFmtId="0" fontId="10" fillId="0" borderId="61" xfId="7" applyFont="1" applyBorder="1" applyAlignment="1" applyProtection="1">
      <alignment horizontal="left"/>
      <protection locked="0"/>
    </xf>
    <xf numFmtId="0" fontId="10" fillId="0" borderId="74" xfId="7" applyFont="1" applyBorder="1" applyAlignment="1" applyProtection="1">
      <alignment horizontal="left"/>
      <protection locked="0"/>
    </xf>
    <xf numFmtId="0" fontId="10" fillId="0" borderId="70" xfId="7" applyFont="1" applyBorder="1" applyAlignment="1" applyProtection="1">
      <alignment horizontal="center"/>
      <protection locked="0"/>
    </xf>
    <xf numFmtId="0" fontId="10" fillId="0" borderId="70" xfId="7" applyFont="1" applyBorder="1" applyAlignment="1" applyProtection="1">
      <alignment horizontal="left"/>
      <protection locked="0"/>
    </xf>
    <xf numFmtId="0" fontId="10" fillId="0" borderId="75" xfId="7" applyFont="1" applyBorder="1" applyAlignment="1" applyProtection="1">
      <alignment horizontal="left"/>
      <protection locked="0"/>
    </xf>
    <xf numFmtId="0" fontId="33" fillId="0" borderId="6" xfId="7" applyFont="1" applyBorder="1" applyAlignment="1" applyProtection="1">
      <alignment horizontal="left"/>
      <protection locked="0"/>
    </xf>
    <xf numFmtId="0" fontId="10" fillId="0" borderId="61" xfId="7" applyFont="1" applyBorder="1" applyAlignment="1">
      <alignment horizontal="left"/>
    </xf>
    <xf numFmtId="0" fontId="10" fillId="0" borderId="62" xfId="7" applyFont="1" applyBorder="1" applyAlignment="1">
      <alignment horizontal="left"/>
    </xf>
    <xf numFmtId="2" fontId="10" fillId="0" borderId="63" xfId="7" applyNumberFormat="1" applyFont="1" applyBorder="1" applyAlignment="1">
      <alignment horizontal="center"/>
    </xf>
    <xf numFmtId="2" fontId="10" fillId="0" borderId="64" xfId="7" applyNumberFormat="1" applyFont="1" applyBorder="1" applyAlignment="1">
      <alignment horizontal="center"/>
    </xf>
    <xf numFmtId="0" fontId="10" fillId="0" borderId="61" xfId="7" applyFont="1" applyBorder="1" applyAlignment="1">
      <alignment horizontal="right"/>
    </xf>
    <xf numFmtId="0" fontId="10" fillId="0" borderId="62" xfId="7" applyFont="1" applyBorder="1" applyAlignment="1">
      <alignment horizontal="right"/>
    </xf>
    <xf numFmtId="0" fontId="10" fillId="0" borderId="62" xfId="7" applyFont="1" applyBorder="1" applyAlignment="1" applyProtection="1">
      <alignment horizontal="left"/>
      <protection locked="0"/>
    </xf>
    <xf numFmtId="0" fontId="10" fillId="0" borderId="63" xfId="7" applyFont="1" applyBorder="1" applyAlignment="1" applyProtection="1">
      <alignment horizontal="left"/>
      <protection locked="0"/>
    </xf>
    <xf numFmtId="0" fontId="10" fillId="0" borderId="69" xfId="7" applyFont="1" applyBorder="1" applyAlignment="1" applyProtection="1">
      <alignment horizontal="left"/>
      <protection locked="0"/>
    </xf>
    <xf numFmtId="0" fontId="10" fillId="0" borderId="78" xfId="7" applyFont="1" applyBorder="1" applyAlignment="1" applyProtection="1">
      <alignment horizontal="left"/>
      <protection locked="0"/>
    </xf>
    <xf numFmtId="0" fontId="10" fillId="0" borderId="91" xfId="7" applyFont="1" applyBorder="1" applyAlignment="1" applyProtection="1">
      <alignment horizontal="left"/>
      <protection locked="0"/>
    </xf>
    <xf numFmtId="0" fontId="10" fillId="0" borderId="0" xfId="7" applyFont="1" applyBorder="1" applyAlignment="1" applyProtection="1">
      <alignment horizontal="left"/>
      <protection locked="0"/>
    </xf>
    <xf numFmtId="0" fontId="10" fillId="0" borderId="21" xfId="7" applyFont="1" applyBorder="1" applyAlignment="1" applyProtection="1">
      <alignment horizontal="left"/>
      <protection locked="0"/>
    </xf>
    <xf numFmtId="0" fontId="10" fillId="0" borderId="62" xfId="7" applyFont="1" applyBorder="1" applyAlignment="1">
      <alignment horizontal="center"/>
    </xf>
    <xf numFmtId="0" fontId="10" fillId="0" borderId="63" xfId="7" applyFont="1" applyBorder="1" applyAlignment="1">
      <alignment horizontal="center"/>
    </xf>
    <xf numFmtId="0" fontId="10" fillId="0" borderId="64" xfId="7" applyFont="1" applyBorder="1" applyAlignment="1">
      <alignment horizontal="center"/>
    </xf>
    <xf numFmtId="0" fontId="10" fillId="0" borderId="63" xfId="7" applyFont="1" applyBorder="1" applyAlignment="1">
      <alignment horizontal="left"/>
    </xf>
    <xf numFmtId="0" fontId="10" fillId="0" borderId="64" xfId="7" applyFont="1" applyBorder="1" applyAlignment="1">
      <alignment horizontal="left"/>
    </xf>
    <xf numFmtId="0" fontId="10" fillId="0" borderId="80" xfId="7" applyFont="1" applyBorder="1" applyAlignment="1">
      <alignment horizontal="center"/>
    </xf>
    <xf numFmtId="0" fontId="10" fillId="0" borderId="81" xfId="7" applyFont="1" applyBorder="1" applyAlignment="1">
      <alignment horizontal="center"/>
    </xf>
    <xf numFmtId="0" fontId="10" fillId="0" borderId="92" xfId="7" applyFont="1" applyBorder="1" applyAlignment="1">
      <alignment horizontal="center"/>
    </xf>
    <xf numFmtId="0" fontId="33" fillId="0" borderId="0" xfId="7" applyFont="1" applyAlignment="1">
      <alignment horizontal="center"/>
    </xf>
    <xf numFmtId="0" fontId="33" fillId="0" borderId="0" xfId="7" applyFont="1" applyAlignment="1">
      <alignment horizontal="left" vertical="top"/>
    </xf>
    <xf numFmtId="0" fontId="33" fillId="0" borderId="3" xfId="7" applyFont="1" applyBorder="1" applyAlignment="1">
      <alignment horizontal="left"/>
    </xf>
    <xf numFmtId="0" fontId="33" fillId="0" borderId="4" xfId="7" applyFont="1" applyBorder="1" applyAlignment="1">
      <alignment horizontal="left"/>
    </xf>
    <xf numFmtId="0" fontId="33" fillId="0" borderId="5" xfId="7" applyFont="1" applyBorder="1" applyAlignment="1">
      <alignment horizontal="left"/>
    </xf>
    <xf numFmtId="0" fontId="37" fillId="0" borderId="63" xfId="7" applyFont="1" applyBorder="1" applyAlignment="1">
      <alignment horizontal="center"/>
    </xf>
    <xf numFmtId="0" fontId="37" fillId="0" borderId="64" xfId="7" applyFont="1" applyBorder="1" applyAlignment="1">
      <alignment horizontal="center"/>
    </xf>
    <xf numFmtId="0" fontId="33" fillId="0" borderId="70" xfId="7" applyFont="1" applyBorder="1" applyAlignment="1" applyProtection="1">
      <alignment horizontal="left"/>
      <protection locked="0"/>
    </xf>
    <xf numFmtId="0" fontId="10" fillId="0" borderId="71" xfId="7" applyFont="1" applyBorder="1" applyAlignment="1" applyProtection="1">
      <alignment horizontal="center"/>
      <protection locked="0"/>
    </xf>
    <xf numFmtId="0" fontId="10" fillId="0" borderId="72" xfId="7" applyFont="1" applyBorder="1" applyAlignment="1" applyProtection="1">
      <alignment horizontal="center"/>
      <protection locked="0"/>
    </xf>
    <xf numFmtId="0" fontId="10" fillId="0" borderId="73" xfId="7" applyFont="1" applyBorder="1" applyAlignment="1" applyProtection="1">
      <alignment horizontal="center"/>
      <protection locked="0"/>
    </xf>
    <xf numFmtId="0" fontId="33" fillId="0" borderId="1" xfId="7" applyFont="1" applyBorder="1" applyAlignment="1">
      <alignment horizontal="right"/>
    </xf>
    <xf numFmtId="0" fontId="33" fillId="0" borderId="0" xfId="7" applyFont="1" applyAlignment="1">
      <alignment horizontal="right"/>
    </xf>
    <xf numFmtId="0" fontId="10" fillId="0" borderId="58" xfId="7" applyFont="1" applyBorder="1" applyAlignment="1" applyProtection="1">
      <alignment horizontal="left"/>
      <protection locked="0"/>
    </xf>
    <xf numFmtId="0" fontId="10" fillId="0" borderId="59" xfId="7" applyFont="1" applyBorder="1" applyAlignment="1" applyProtection="1">
      <alignment horizontal="left"/>
      <protection locked="0"/>
    </xf>
    <xf numFmtId="0" fontId="10" fillId="0" borderId="76" xfId="7" applyFont="1" applyBorder="1" applyAlignment="1" applyProtection="1">
      <alignment horizontal="left"/>
      <protection locked="0"/>
    </xf>
    <xf numFmtId="0" fontId="33" fillId="0" borderId="61" xfId="7" applyFont="1" applyBorder="1" applyAlignment="1" applyProtection="1">
      <alignment horizontal="left" vertical="top" wrapText="1"/>
      <protection locked="0"/>
    </xf>
    <xf numFmtId="0" fontId="43" fillId="0" borderId="2" xfId="7" applyFont="1" applyBorder="1" applyAlignment="1">
      <alignment horizontal="center" vertical="center" wrapText="1"/>
    </xf>
    <xf numFmtId="0" fontId="43" fillId="0" borderId="10" xfId="7" applyFont="1" applyBorder="1" applyAlignment="1">
      <alignment horizontal="center" vertical="center" wrapText="1"/>
    </xf>
    <xf numFmtId="0" fontId="43" fillId="0" borderId="6" xfId="7" applyFont="1" applyBorder="1" applyAlignment="1">
      <alignment horizontal="center" vertical="center" wrapText="1"/>
    </xf>
    <xf numFmtId="0" fontId="33" fillId="0" borderId="65" xfId="7" applyFont="1" applyBorder="1" applyAlignment="1" applyProtection="1">
      <alignment horizontal="left" vertical="top" wrapText="1"/>
      <protection locked="0"/>
    </xf>
    <xf numFmtId="0" fontId="10" fillId="0" borderId="65" xfId="7" applyFont="1" applyBorder="1" applyAlignment="1" applyProtection="1">
      <alignment horizontal="center"/>
      <protection locked="0"/>
    </xf>
    <xf numFmtId="0" fontId="10" fillId="0" borderId="66" xfId="7" applyFont="1" applyBorder="1" applyAlignment="1" applyProtection="1">
      <alignment horizontal="center"/>
      <protection locked="0"/>
    </xf>
    <xf numFmtId="0" fontId="10" fillId="0" borderId="67" xfId="7" applyFont="1" applyBorder="1" applyAlignment="1" applyProtection="1">
      <alignment horizontal="center"/>
      <protection locked="0"/>
    </xf>
    <xf numFmtId="0" fontId="10" fillId="0" borderId="68" xfId="7" applyFont="1" applyBorder="1" applyAlignment="1" applyProtection="1">
      <alignment horizontal="center"/>
      <protection locked="0"/>
    </xf>
    <xf numFmtId="0" fontId="33" fillId="0" borderId="61" xfId="7" applyFont="1" applyBorder="1" applyAlignment="1">
      <alignment horizontal="left" wrapText="1"/>
    </xf>
    <xf numFmtId="0" fontId="10" fillId="3" borderId="61" xfId="7" applyFont="1" applyFill="1" applyBorder="1" applyAlignment="1" applyProtection="1">
      <alignment horizontal="center"/>
      <protection locked="0"/>
    </xf>
    <xf numFmtId="0" fontId="10" fillId="3" borderId="62" xfId="7" applyFont="1" applyFill="1" applyBorder="1" applyAlignment="1" applyProtection="1">
      <alignment horizontal="center"/>
      <protection locked="0"/>
    </xf>
    <xf numFmtId="0" fontId="10" fillId="3" borderId="63" xfId="7" applyFont="1" applyFill="1" applyBorder="1" applyAlignment="1" applyProtection="1">
      <alignment horizontal="center"/>
      <protection locked="0"/>
    </xf>
    <xf numFmtId="0" fontId="10" fillId="3" borderId="64" xfId="7" applyFont="1" applyFill="1" applyBorder="1" applyAlignment="1" applyProtection="1">
      <alignment horizontal="center"/>
      <protection locked="0"/>
    </xf>
    <xf numFmtId="0" fontId="33" fillId="0" borderId="1" xfId="7" applyFont="1" applyBorder="1" applyAlignment="1">
      <alignment horizontal="right" vertical="top" wrapText="1"/>
    </xf>
    <xf numFmtId="0" fontId="33" fillId="0" borderId="1" xfId="7" applyFont="1" applyBorder="1" applyAlignment="1">
      <alignment horizontal="center" vertical="center" wrapText="1"/>
    </xf>
    <xf numFmtId="0" fontId="33" fillId="0" borderId="2" xfId="7" applyFont="1" applyBorder="1" applyAlignment="1">
      <alignment horizontal="center" vertical="center" wrapText="1"/>
    </xf>
    <xf numFmtId="0" fontId="43" fillId="0" borderId="11" xfId="7" applyFont="1" applyBorder="1" applyAlignment="1">
      <alignment horizontal="center" vertical="center" wrapText="1"/>
    </xf>
    <xf numFmtId="0" fontId="43" fillId="0" borderId="23" xfId="7" applyFont="1" applyBorder="1" applyAlignment="1">
      <alignment horizontal="center" vertical="center" wrapText="1"/>
    </xf>
    <xf numFmtId="0" fontId="43" fillId="0" borderId="7" xfId="7" applyFont="1" applyBorder="1" applyAlignment="1">
      <alignment horizontal="center" vertical="center" wrapText="1"/>
    </xf>
    <xf numFmtId="0" fontId="43" fillId="0" borderId="0" xfId="7" applyFont="1" applyAlignment="1">
      <alignment horizontal="center" vertical="center" wrapText="1"/>
    </xf>
    <xf numFmtId="0" fontId="43" fillId="0" borderId="40" xfId="7" applyFont="1" applyBorder="1" applyAlignment="1">
      <alignment horizontal="center" vertical="center" wrapText="1"/>
    </xf>
    <xf numFmtId="0" fontId="43" fillId="0" borderId="43" xfId="7" applyFont="1" applyBorder="1" applyAlignment="1">
      <alignment horizontal="center" vertical="center" wrapText="1"/>
    </xf>
    <xf numFmtId="0" fontId="33" fillId="0" borderId="57" xfId="7" applyFont="1" applyBorder="1" applyAlignment="1">
      <alignment horizontal="left" vertical="top" wrapText="1"/>
    </xf>
    <xf numFmtId="0" fontId="10" fillId="3" borderId="57" xfId="7" applyFont="1" applyFill="1" applyBorder="1" applyAlignment="1" applyProtection="1">
      <alignment horizontal="center"/>
      <protection locked="0"/>
    </xf>
    <xf numFmtId="0" fontId="10" fillId="3" borderId="58" xfId="7" applyFont="1" applyFill="1" applyBorder="1" applyAlignment="1" applyProtection="1">
      <alignment horizontal="center"/>
      <protection locked="0"/>
    </xf>
    <xf numFmtId="0" fontId="10" fillId="3" borderId="59" xfId="7" applyFont="1" applyFill="1" applyBorder="1" applyAlignment="1" applyProtection="1">
      <alignment horizontal="center"/>
      <protection locked="0"/>
    </xf>
    <xf numFmtId="0" fontId="10" fillId="3" borderId="60" xfId="7" applyFont="1" applyFill="1" applyBorder="1" applyAlignment="1" applyProtection="1">
      <alignment horizontal="center"/>
      <protection locked="0"/>
    </xf>
    <xf numFmtId="0" fontId="10" fillId="0" borderId="61" xfId="7" applyFont="1" applyBorder="1" applyAlignment="1">
      <alignment horizontal="left" vertical="top" wrapText="1"/>
    </xf>
    <xf numFmtId="0" fontId="33" fillId="3" borderId="23" xfId="7" applyFont="1" applyFill="1" applyBorder="1" applyAlignment="1" applyProtection="1">
      <alignment horizontal="center" vertical="top" wrapText="1"/>
      <protection locked="0"/>
    </xf>
    <xf numFmtId="0" fontId="10" fillId="0" borderId="3" xfId="7" applyFont="1" applyBorder="1" applyAlignment="1">
      <alignment horizontal="left" vertical="top" wrapText="1"/>
    </xf>
    <xf numFmtId="0" fontId="10" fillId="0" borderId="4" xfId="7" applyFont="1" applyBorder="1" applyAlignment="1">
      <alignment horizontal="left" vertical="top" wrapText="1"/>
    </xf>
    <xf numFmtId="0" fontId="10" fillId="0" borderId="5" xfId="7" applyFont="1" applyBorder="1" applyAlignment="1">
      <alignment horizontal="left" vertical="top" wrapText="1"/>
    </xf>
    <xf numFmtId="0" fontId="10" fillId="0" borderId="0" xfId="7" applyFont="1" applyAlignment="1" applyProtection="1">
      <alignment horizontal="center" vertical="top" wrapText="1"/>
      <protection locked="0"/>
    </xf>
    <xf numFmtId="0" fontId="43" fillId="0" borderId="1" xfId="7" applyFont="1" applyBorder="1" applyAlignment="1">
      <alignment horizontal="center" vertical="center" wrapText="1"/>
    </xf>
    <xf numFmtId="0" fontId="43" fillId="0" borderId="18" xfId="7" applyFont="1" applyBorder="1" applyAlignment="1">
      <alignment horizontal="center" vertical="center" wrapText="1"/>
    </xf>
    <xf numFmtId="0" fontId="43" fillId="0" borderId="9" xfId="7" applyFont="1" applyBorder="1" applyAlignment="1">
      <alignment horizontal="center" vertical="center" wrapText="1"/>
    </xf>
    <xf numFmtId="0" fontId="33" fillId="24" borderId="1" xfId="7" applyFont="1" applyFill="1" applyBorder="1" applyAlignment="1">
      <alignment horizontal="center" vertical="top" wrapText="1"/>
    </xf>
    <xf numFmtId="2" fontId="33" fillId="24" borderId="1" xfId="7" applyNumberFormat="1" applyFont="1" applyFill="1" applyBorder="1" applyAlignment="1">
      <alignment horizontal="center" vertical="top" wrapText="1"/>
    </xf>
    <xf numFmtId="0" fontId="33" fillId="31" borderId="50" xfId="7" applyFont="1" applyFill="1" applyBorder="1" applyAlignment="1">
      <alignment horizontal="center" vertical="center"/>
    </xf>
    <xf numFmtId="0" fontId="33" fillId="31" borderId="47" xfId="7" applyFont="1" applyFill="1" applyBorder="1" applyAlignment="1">
      <alignment horizontal="center" vertical="center"/>
    </xf>
    <xf numFmtId="0" fontId="33" fillId="31" borderId="51" xfId="7" applyFont="1" applyFill="1" applyBorder="1" applyAlignment="1">
      <alignment horizontal="center" vertical="center"/>
    </xf>
    <xf numFmtId="0" fontId="33" fillId="32" borderId="40" xfId="7" applyFont="1" applyFill="1" applyBorder="1" applyAlignment="1">
      <alignment horizontal="left" vertical="center"/>
    </xf>
    <xf numFmtId="0" fontId="33" fillId="32" borderId="43" xfId="7" applyFont="1" applyFill="1" applyBorder="1" applyAlignment="1">
      <alignment horizontal="left" vertical="center"/>
    </xf>
    <xf numFmtId="0" fontId="33" fillId="32" borderId="56" xfId="7" applyFont="1" applyFill="1" applyBorder="1" applyAlignment="1">
      <alignment horizontal="left" vertical="center"/>
    </xf>
    <xf numFmtId="0" fontId="10" fillId="0" borderId="52" xfId="7" applyFont="1" applyBorder="1" applyAlignment="1">
      <alignment horizontal="left" vertical="top" wrapText="1"/>
    </xf>
    <xf numFmtId="0" fontId="10" fillId="0" borderId="53" xfId="7" applyFont="1" applyBorder="1" applyAlignment="1">
      <alignment horizontal="left" vertical="top" wrapText="1"/>
    </xf>
    <xf numFmtId="0" fontId="10" fillId="0" borderId="55" xfId="7" applyFont="1" applyBorder="1" applyAlignment="1">
      <alignment horizontal="left" vertical="top" wrapText="1"/>
    </xf>
    <xf numFmtId="9" fontId="10" fillId="0" borderId="52" xfId="7" applyNumberFormat="1" applyFont="1" applyBorder="1" applyAlignment="1">
      <alignment horizontal="center" vertical="center" wrapText="1"/>
    </xf>
    <xf numFmtId="9" fontId="10" fillId="0" borderId="53" xfId="7" applyNumberFormat="1" applyFont="1" applyBorder="1" applyAlignment="1">
      <alignment horizontal="center" vertical="center" wrapText="1"/>
    </xf>
    <xf numFmtId="0" fontId="10" fillId="0" borderId="83" xfId="7" applyFont="1" applyBorder="1" applyAlignment="1">
      <alignment horizontal="center" vertical="center" wrapText="1"/>
    </xf>
    <xf numFmtId="0" fontId="10" fillId="0" borderId="87" xfId="7" applyFont="1" applyBorder="1" applyAlignment="1">
      <alignment horizontal="center" vertical="center" wrapText="1"/>
    </xf>
    <xf numFmtId="2" fontId="10" fillId="0" borderId="83" xfId="7" applyNumberFormat="1" applyFont="1" applyBorder="1" applyAlignment="1">
      <alignment horizontal="center" vertical="center" wrapText="1"/>
    </xf>
    <xf numFmtId="2" fontId="10" fillId="0" borderId="53" xfId="7" applyNumberFormat="1" applyFont="1" applyBorder="1" applyAlignment="1">
      <alignment horizontal="center" vertical="center" wrapText="1"/>
    </xf>
    <xf numFmtId="2" fontId="10" fillId="0" borderId="87" xfId="7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24" borderId="3" xfId="7" applyFont="1" applyFill="1" applyBorder="1" applyAlignment="1">
      <alignment horizontal="center" vertical="top" wrapText="1"/>
    </xf>
    <xf numFmtId="0" fontId="10" fillId="24" borderId="5" xfId="7" applyFont="1" applyFill="1" applyBorder="1" applyAlignment="1">
      <alignment horizontal="center" vertical="top" wrapText="1"/>
    </xf>
    <xf numFmtId="0" fontId="10" fillId="0" borderId="3" xfId="7" applyFont="1" applyBorder="1" applyAlignment="1" applyProtection="1">
      <alignment horizontal="left" vertical="center"/>
      <protection locked="0"/>
    </xf>
    <xf numFmtId="0" fontId="10" fillId="0" borderId="4" xfId="7" applyFont="1" applyBorder="1" applyAlignment="1" applyProtection="1">
      <alignment horizontal="left" vertical="center"/>
      <protection locked="0"/>
    </xf>
    <xf numFmtId="0" fontId="10" fillId="0" borderId="5" xfId="7" applyFont="1" applyBorder="1" applyAlignment="1" applyProtection="1">
      <alignment horizontal="left" vertical="center"/>
      <protection locked="0"/>
    </xf>
    <xf numFmtId="0" fontId="10" fillId="0" borderId="3" xfId="7" applyFont="1" applyBorder="1" applyAlignment="1" applyProtection="1">
      <alignment horizontal="left"/>
      <protection locked="0"/>
    </xf>
    <xf numFmtId="0" fontId="10" fillId="0" borderId="4" xfId="7" applyFont="1" applyBorder="1" applyAlignment="1" applyProtection="1">
      <alignment horizontal="left"/>
      <protection locked="0"/>
    </xf>
    <xf numFmtId="0" fontId="10" fillId="0" borderId="5" xfId="7" applyFont="1" applyBorder="1" applyAlignment="1" applyProtection="1">
      <alignment horizontal="left"/>
      <protection locked="0"/>
    </xf>
    <xf numFmtId="0" fontId="10" fillId="0" borderId="39" xfId="7" applyFont="1" applyBorder="1" applyAlignment="1" applyProtection="1">
      <alignment horizontal="left"/>
      <protection locked="0"/>
    </xf>
    <xf numFmtId="0" fontId="44" fillId="3" borderId="49" xfId="7" applyFont="1" applyFill="1" applyBorder="1" applyAlignment="1">
      <alignment horizontal="center" vertical="top" wrapText="1"/>
    </xf>
    <xf numFmtId="0" fontId="44" fillId="3" borderId="48" xfId="7" applyFont="1" applyFill="1" applyBorder="1" applyAlignment="1">
      <alignment horizontal="center" vertical="top" wrapText="1"/>
    </xf>
    <xf numFmtId="0" fontId="10" fillId="0" borderId="3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33" fillId="31" borderId="1" xfId="7" applyFont="1" applyFill="1" applyBorder="1" applyAlignment="1">
      <alignment horizontal="center" vertical="center"/>
    </xf>
    <xf numFmtId="0" fontId="33" fillId="31" borderId="1" xfId="7" applyFont="1" applyFill="1" applyBorder="1" applyAlignment="1">
      <alignment horizontal="center" vertical="center" wrapText="1"/>
    </xf>
    <xf numFmtId="0" fontId="33" fillId="32" borderId="42" xfId="7" applyFont="1" applyFill="1" applyBorder="1" applyAlignment="1">
      <alignment vertical="center"/>
    </xf>
    <xf numFmtId="0" fontId="33" fillId="32" borderId="43" xfId="7" applyFont="1" applyFill="1" applyBorder="1" applyAlignment="1">
      <alignment vertical="center"/>
    </xf>
    <xf numFmtId="0" fontId="33" fillId="32" borderId="44" xfId="7" applyFont="1" applyFill="1" applyBorder="1" applyAlignment="1">
      <alignment horizontal="center" vertical="center"/>
    </xf>
    <xf numFmtId="0" fontId="43" fillId="32" borderId="45" xfId="7" applyFont="1" applyFill="1" applyBorder="1" applyAlignment="1">
      <alignment horizontal="center" vertical="center" wrapText="1"/>
    </xf>
    <xf numFmtId="0" fontId="43" fillId="32" borderId="44" xfId="7" applyFont="1" applyFill="1" applyBorder="1" applyAlignment="1">
      <alignment horizontal="center" vertical="center" wrapText="1"/>
    </xf>
    <xf numFmtId="0" fontId="43" fillId="32" borderId="46" xfId="7" applyFont="1" applyFill="1" applyBorder="1" applyAlignment="1">
      <alignment horizontal="center" vertical="center" wrapText="1"/>
    </xf>
    <xf numFmtId="0" fontId="33" fillId="32" borderId="47" xfId="7" applyFont="1" applyFill="1" applyBorder="1" applyAlignment="1">
      <alignment horizontal="center" vertical="center"/>
    </xf>
    <xf numFmtId="0" fontId="33" fillId="32" borderId="48" xfId="7" applyFont="1" applyFill="1" applyBorder="1" applyAlignment="1">
      <alignment horizontal="center" vertical="center"/>
    </xf>
    <xf numFmtId="0" fontId="10" fillId="0" borderId="49" xfId="7" applyFont="1" applyBorder="1" applyAlignment="1">
      <alignment horizontal="left" vertical="top" wrapText="1"/>
    </xf>
    <xf numFmtId="0" fontId="10" fillId="0" borderId="47" xfId="7" applyFont="1" applyBorder="1" applyAlignment="1">
      <alignment horizontal="left" vertical="top" wrapText="1"/>
    </xf>
    <xf numFmtId="0" fontId="10" fillId="0" borderId="48" xfId="7" applyFont="1" applyBorder="1" applyAlignment="1">
      <alignment horizontal="left" vertical="top" wrapText="1"/>
    </xf>
    <xf numFmtId="9" fontId="10" fillId="0" borderId="49" xfId="7" applyNumberFormat="1" applyFont="1" applyBorder="1" applyAlignment="1">
      <alignment horizontal="center" vertical="center" wrapText="1"/>
    </xf>
    <xf numFmtId="9" fontId="10" fillId="0" borderId="47" xfId="7" applyNumberFormat="1" applyFont="1" applyBorder="1" applyAlignment="1">
      <alignment horizontal="center" vertical="center" wrapText="1"/>
    </xf>
    <xf numFmtId="0" fontId="10" fillId="0" borderId="50" xfId="7" applyFont="1" applyBorder="1" applyAlignment="1">
      <alignment horizontal="center" vertical="center" wrapText="1"/>
    </xf>
    <xf numFmtId="0" fontId="10" fillId="0" borderId="51" xfId="7" applyFont="1" applyBorder="1" applyAlignment="1">
      <alignment horizontal="center" vertical="center" wrapText="1"/>
    </xf>
    <xf numFmtId="2" fontId="10" fillId="0" borderId="50" xfId="7" applyNumberFormat="1" applyFont="1" applyBorder="1" applyAlignment="1">
      <alignment horizontal="center" vertical="center" wrapText="1"/>
    </xf>
    <xf numFmtId="2" fontId="10" fillId="0" borderId="47" xfId="7" applyNumberFormat="1" applyFont="1" applyBorder="1" applyAlignment="1">
      <alignment horizontal="center" vertical="center" wrapText="1"/>
    </xf>
    <xf numFmtId="2" fontId="10" fillId="0" borderId="48" xfId="7" applyNumberFormat="1" applyFont="1" applyBorder="1" applyAlignment="1">
      <alignment horizontal="center" vertical="center" wrapText="1"/>
    </xf>
    <xf numFmtId="0" fontId="10" fillId="0" borderId="49" xfId="7" applyFont="1" applyBorder="1" applyAlignment="1" applyProtection="1">
      <alignment horizontal="center" vertical="center" wrapText="1"/>
      <protection locked="0"/>
    </xf>
    <xf numFmtId="0" fontId="10" fillId="0" borderId="47" xfId="7" applyFont="1" applyBorder="1" applyAlignment="1" applyProtection="1">
      <alignment horizontal="center" vertical="center" wrapText="1"/>
      <protection locked="0"/>
    </xf>
    <xf numFmtId="0" fontId="10" fillId="0" borderId="48" xfId="7" applyFont="1" applyBorder="1" applyAlignment="1" applyProtection="1">
      <alignment horizontal="center" vertical="center" wrapText="1"/>
      <protection locked="0"/>
    </xf>
    <xf numFmtId="0" fontId="10" fillId="0" borderId="1" xfId="7" applyFont="1" applyBorder="1" applyAlignment="1">
      <alignment horizontal="left" vertical="top" wrapText="1"/>
    </xf>
    <xf numFmtId="0" fontId="33" fillId="31" borderId="3" xfId="7" applyFont="1" applyFill="1" applyBorder="1" applyAlignment="1">
      <alignment horizontal="center" vertical="center" wrapText="1"/>
    </xf>
    <xf numFmtId="0" fontId="33" fillId="31" borderId="11" xfId="7" applyFont="1" applyFill="1" applyBorder="1" applyAlignment="1">
      <alignment horizontal="center" vertical="center" wrapText="1"/>
    </xf>
    <xf numFmtId="0" fontId="33" fillId="31" borderId="8" xfId="7" applyFont="1" applyFill="1" applyBorder="1" applyAlignment="1">
      <alignment horizontal="center" vertical="center" wrapText="1"/>
    </xf>
    <xf numFmtId="0" fontId="33" fillId="31" borderId="7" xfId="7" applyFont="1" applyFill="1" applyBorder="1" applyAlignment="1">
      <alignment horizontal="center" vertical="center" wrapText="1"/>
    </xf>
    <xf numFmtId="0" fontId="33" fillId="31" borderId="21" xfId="7" applyFont="1" applyFill="1" applyBorder="1" applyAlignment="1">
      <alignment horizontal="center" vertical="center" wrapText="1"/>
    </xf>
    <xf numFmtId="0" fontId="33" fillId="31" borderId="18" xfId="7" applyFont="1" applyFill="1" applyBorder="1" applyAlignment="1">
      <alignment horizontal="center" vertical="center" wrapText="1"/>
    </xf>
    <xf numFmtId="0" fontId="33" fillId="31" borderId="19" xfId="7" applyFont="1" applyFill="1" applyBorder="1" applyAlignment="1">
      <alignment horizontal="center" vertical="center" wrapText="1"/>
    </xf>
    <xf numFmtId="0" fontId="33" fillId="31" borderId="23" xfId="7" applyFont="1" applyFill="1" applyBorder="1" applyAlignment="1">
      <alignment horizontal="center" vertical="center" wrapText="1"/>
    </xf>
    <xf numFmtId="0" fontId="33" fillId="31" borderId="0" xfId="7" applyFont="1" applyFill="1" applyAlignment="1">
      <alignment horizontal="center" vertical="center" wrapText="1"/>
    </xf>
    <xf numFmtId="0" fontId="33" fillId="31" borderId="9" xfId="7" applyFont="1" applyFill="1" applyBorder="1" applyAlignment="1">
      <alignment horizontal="center" vertical="center" wrapText="1"/>
    </xf>
    <xf numFmtId="0" fontId="33" fillId="31" borderId="40" xfId="7" applyFont="1" applyFill="1" applyBorder="1" applyAlignment="1">
      <alignment horizontal="center" vertical="center" wrapText="1"/>
    </xf>
    <xf numFmtId="0" fontId="33" fillId="31" borderId="41" xfId="7" applyFont="1" applyFill="1" applyBorder="1" applyAlignment="1">
      <alignment horizontal="center" vertical="center" wrapText="1"/>
    </xf>
    <xf numFmtId="0" fontId="41" fillId="0" borderId="0" xfId="7" applyFont="1" applyAlignment="1" applyProtection="1">
      <alignment horizontal="center" vertical="center"/>
      <protection locked="0"/>
    </xf>
    <xf numFmtId="0" fontId="33" fillId="0" borderId="0" xfId="7" applyFont="1" applyAlignment="1" applyProtection="1">
      <alignment horizontal="center"/>
      <protection locked="0"/>
    </xf>
    <xf numFmtId="0" fontId="10" fillId="0" borderId="0" xfId="7" applyFont="1" applyAlignment="1" applyProtection="1">
      <alignment horizontal="left" vertical="center"/>
      <protection locked="0"/>
    </xf>
    <xf numFmtId="0" fontId="33" fillId="0" borderId="36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/>
      <protection locked="0"/>
    </xf>
    <xf numFmtId="0" fontId="33" fillId="0" borderId="38" xfId="7" applyFont="1" applyBorder="1" applyAlignment="1" applyProtection="1">
      <alignment horizontal="center" wrapText="1"/>
      <protection locked="0"/>
    </xf>
    <xf numFmtId="0" fontId="10" fillId="0" borderId="3" xfId="7" applyFont="1" applyBorder="1" applyAlignment="1" applyProtection="1">
      <alignment horizontal="left" vertical="center" wrapText="1"/>
      <protection locked="0"/>
    </xf>
    <xf numFmtId="0" fontId="10" fillId="0" borderId="4" xfId="7" applyFont="1" applyBorder="1" applyAlignment="1" applyProtection="1">
      <alignment horizontal="left" vertical="center" wrapText="1"/>
      <protection locked="0"/>
    </xf>
    <xf numFmtId="0" fontId="10" fillId="0" borderId="5" xfId="7" applyFont="1" applyBorder="1" applyAlignment="1" applyProtection="1">
      <alignment horizontal="left" vertical="center" wrapText="1"/>
      <protection locked="0"/>
    </xf>
    <xf numFmtId="2" fontId="11" fillId="14" borderId="24" xfId="0" applyNumberFormat="1" applyFont="1" applyFill="1" applyBorder="1" applyAlignment="1" applyProtection="1">
      <alignment horizontal="center"/>
      <protection locked="0"/>
    </xf>
    <xf numFmtId="2" fontId="11" fillId="14" borderId="26" xfId="0" applyNumberFormat="1" applyFont="1" applyFill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center"/>
      <protection locked="0"/>
    </xf>
    <xf numFmtId="2" fontId="11" fillId="14" borderId="28" xfId="0" applyNumberFormat="1" applyFont="1" applyFill="1" applyBorder="1" applyAlignment="1" applyProtection="1">
      <alignment horizontal="center"/>
      <protection locked="0"/>
    </xf>
  </cellXfs>
  <cellStyles count="9">
    <cellStyle name="20% - Accent2" xfId="5" builtinId="34"/>
    <cellStyle name="Accent2" xfId="4" builtinId="33"/>
    <cellStyle name="Accent4" xfId="6" builtinId="41"/>
    <cellStyle name="Check Cell" xfId="3" builtinId="23"/>
    <cellStyle name="Good" xfId="2" builtinId="26"/>
    <cellStyle name="Neutral" xfId="1" builtinId="28"/>
    <cellStyle name="Normal" xfId="0" builtinId="0"/>
    <cellStyle name="Normal 2" xfId="7"/>
    <cellStyle name="Normal 3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Angsana New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CC"/>
      <color rgb="FFFFFF99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microsoft.com/office/2017/10/relationships/person" Target="persons/person10.xml"/><Relationship Id="rId47" Type="http://schemas.microsoft.com/office/2017/10/relationships/person" Target="persons/person16.xml"/><Relationship Id="rId63" Type="http://schemas.microsoft.com/office/2017/10/relationships/person" Target="persons/person31.xml"/><Relationship Id="rId68" Type="http://schemas.microsoft.com/office/2017/10/relationships/person" Target="persons/person3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40" Type="http://schemas.microsoft.com/office/2017/10/relationships/person" Target="persons/person11.xml"/><Relationship Id="rId32" Type="http://schemas.microsoft.com/office/2017/10/relationships/person" Target="persons/person0.xml"/><Relationship Id="rId37" Type="http://schemas.microsoft.com/office/2017/10/relationships/person" Target="persons/person5.xml"/><Relationship Id="rId45" Type="http://schemas.microsoft.com/office/2017/10/relationships/person" Target="persons/person13.xml"/><Relationship Id="rId53" Type="http://schemas.microsoft.com/office/2017/10/relationships/person" Target="persons/person21.xml"/><Relationship Id="rId58" Type="http://schemas.microsoft.com/office/2017/10/relationships/person" Target="persons/person26.xml"/><Relationship Id="rId66" Type="http://schemas.microsoft.com/office/2017/10/relationships/person" Target="persons/person34.xml"/><Relationship Id="rId74" Type="http://schemas.microsoft.com/office/2017/10/relationships/person" Target="persons/person41.xml"/><Relationship Id="rId79" Type="http://schemas.microsoft.com/office/2017/10/relationships/person" Target="persons/person.xml"/><Relationship Id="rId5" Type="http://schemas.openxmlformats.org/officeDocument/2006/relationships/worksheet" Target="worksheets/sheet5.xml"/><Relationship Id="rId61" Type="http://schemas.microsoft.com/office/2017/10/relationships/person" Target="persons/person2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77" Type="http://schemas.microsoft.com/office/2017/10/relationships/person" Target="persons/person46.xml"/><Relationship Id="rId69" Type="http://schemas.microsoft.com/office/2017/10/relationships/person" Target="persons/person39.xml"/><Relationship Id="rId64" Type="http://schemas.microsoft.com/office/2017/10/relationships/person" Target="persons/person33.xml"/><Relationship Id="rId56" Type="http://schemas.microsoft.com/office/2017/10/relationships/person" Target="persons/person28.xml"/><Relationship Id="rId48" Type="http://schemas.microsoft.com/office/2017/10/relationships/person" Target="persons/person19.xml"/><Relationship Id="rId43" Type="http://schemas.microsoft.com/office/2017/10/relationships/person" Target="persons/person15.xml"/><Relationship Id="rId35" Type="http://schemas.microsoft.com/office/2017/10/relationships/person" Target="persons/person7.xml"/><Relationship Id="rId8" Type="http://schemas.openxmlformats.org/officeDocument/2006/relationships/worksheet" Target="worksheets/sheet8.xml"/><Relationship Id="rId72" Type="http://schemas.microsoft.com/office/2017/10/relationships/person" Target="persons/person44.xml"/><Relationship Id="rId51" Type="http://schemas.microsoft.com/office/2017/10/relationships/person" Target="persons/person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67" Type="http://schemas.microsoft.com/office/2017/10/relationships/person" Target="persons/person36.xml"/><Relationship Id="rId33" Type="http://schemas.microsoft.com/office/2017/10/relationships/person" Target="persons/person1.xml"/><Relationship Id="rId38" Type="http://schemas.microsoft.com/office/2017/10/relationships/person" Target="persons/person6.xml"/><Relationship Id="rId46" Type="http://schemas.microsoft.com/office/2017/10/relationships/person" Target="persons/person14.xml"/><Relationship Id="rId59" Type="http://schemas.microsoft.com/office/2017/10/relationships/person" Target="persons/person27.xml"/><Relationship Id="rId20" Type="http://schemas.openxmlformats.org/officeDocument/2006/relationships/worksheet" Target="worksheets/sheet20.xml"/><Relationship Id="rId75" Type="http://schemas.microsoft.com/office/2017/10/relationships/person" Target="persons/person43.xml"/><Relationship Id="rId70" Type="http://schemas.microsoft.com/office/2017/10/relationships/person" Target="persons/person38.xml"/><Relationship Id="rId41" Type="http://schemas.microsoft.com/office/2017/10/relationships/person" Target="persons/person9.xml"/><Relationship Id="rId54" Type="http://schemas.microsoft.com/office/2017/10/relationships/person" Target="persons/person22.xml"/><Relationship Id="rId62" Type="http://schemas.microsoft.com/office/2017/10/relationships/person" Target="persons/person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36" Type="http://schemas.microsoft.com/office/2017/10/relationships/person" Target="persons/person4.xml"/><Relationship Id="rId49" Type="http://schemas.microsoft.com/office/2017/10/relationships/person" Target="persons/person17.xml"/><Relationship Id="rId57" Type="http://schemas.microsoft.com/office/2017/10/relationships/person" Target="persons/person25.xml"/><Relationship Id="rId10" Type="http://schemas.openxmlformats.org/officeDocument/2006/relationships/worksheet" Target="worksheets/sheet10.xml"/><Relationship Id="rId60" Type="http://schemas.microsoft.com/office/2017/10/relationships/person" Target="persons/person2.xml"/><Relationship Id="rId44" Type="http://schemas.microsoft.com/office/2017/10/relationships/person" Target="persons/person12.xml"/><Relationship Id="rId52" Type="http://schemas.microsoft.com/office/2017/10/relationships/person" Target="persons/person20.xml"/><Relationship Id="rId65" Type="http://schemas.microsoft.com/office/2017/10/relationships/person" Target="persons/person32.xml"/><Relationship Id="rId73" Type="http://schemas.microsoft.com/office/2017/10/relationships/person" Target="persons/person40.xml"/><Relationship Id="rId78" Type="http://schemas.microsoft.com/office/2017/10/relationships/person" Target="persons/person4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8.xml"/><Relationship Id="rId34" Type="http://schemas.microsoft.com/office/2017/10/relationships/person" Target="persons/person3.xml"/><Relationship Id="rId50" Type="http://schemas.microsoft.com/office/2017/10/relationships/person" Target="persons/person18.xml"/><Relationship Id="rId55" Type="http://schemas.microsoft.com/office/2017/10/relationships/person" Target="persons/person23.xml"/><Relationship Id="rId76" Type="http://schemas.microsoft.com/office/2017/10/relationships/person" Target="persons/person42.xml"/><Relationship Id="rId7" Type="http://schemas.openxmlformats.org/officeDocument/2006/relationships/worksheet" Target="worksheets/sheet7.xml"/><Relationship Id="rId71" Type="http://schemas.microsoft.com/office/2017/10/relationships/person" Target="persons/person37.xml"/><Relationship Id="rId2" Type="http://schemas.openxmlformats.org/officeDocument/2006/relationships/worksheet" Target="worksheets/sheet2.xml"/><Relationship Id="rId2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3.png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604000</xdr:colOff>
      <xdr:row>14</xdr:row>
      <xdr:rowOff>114344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241E6FF-BF2F-4FB3-BE8A-03D44BB326FD}"/>
                </a:ext>
              </a:extLst>
            </xdr14:cNvPr>
            <xdr14:cNvContentPartPr/>
          </xdr14:nvContentPartPr>
          <xdr14:nvPr macro=""/>
          <xdr14:xfrm>
            <a:off x="16479000" y="36723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55BFE338-298F-4839-9E10-5B60943060E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474680" y="366804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361360</xdr:colOff>
      <xdr:row>13</xdr:row>
      <xdr:rowOff>246088</xdr:rowOff>
    </xdr:from>
    <xdr:ext cx="21960" cy="2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2EF36A4-FEED-4C84-A0C8-1DACC1640A0D}"/>
                </a:ext>
              </a:extLst>
            </xdr14:cNvPr>
            <xdr14:cNvContentPartPr/>
          </xdr14:nvContentPartPr>
          <xdr14:nvPr macro=""/>
          <xdr14:xfrm>
            <a:off x="16236360" y="3542040"/>
            <a:ext cx="21960" cy="28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6A5A8F34-551D-48B3-8B32-667691FCDDA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32040" y="3537720"/>
              <a:ext cx="30600" cy="1152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293890</xdr:colOff>
      <xdr:row>8</xdr:row>
      <xdr:rowOff>39120</xdr:rowOff>
    </xdr:from>
    <xdr:to>
      <xdr:col>5</xdr:col>
      <xdr:colOff>294250</xdr:colOff>
      <xdr:row>8</xdr:row>
      <xdr:rowOff>39480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EA9CF6B-1192-4EED-A7A3-2842C0A091D6}"/>
                </a:ext>
              </a:extLst>
            </xdr14:cNvPr>
            <xdr14:cNvContentPartPr/>
          </xdr14:nvContentPartPr>
          <xdr14:nvPr macro=""/>
          <xdr14:xfrm>
            <a:off x="10587240" y="107452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679E4627-F9E4-491C-976B-18F99521B48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582920" y="107409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117850</xdr:colOff>
      <xdr:row>10</xdr:row>
      <xdr:rowOff>55800</xdr:rowOff>
    </xdr:from>
    <xdr:to>
      <xdr:col>5</xdr:col>
      <xdr:colOff>118210</xdr:colOff>
      <xdr:row>10</xdr:row>
      <xdr:rowOff>56160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C1A23A32-3042-4C33-970D-4A2976B91741}"/>
                </a:ext>
              </a:extLst>
            </xdr14:cNvPr>
            <xdr14:cNvContentPartPr/>
          </xdr14:nvContentPartPr>
          <xdr14:nvPr macro=""/>
          <xdr14:xfrm>
            <a:off x="10411200" y="112953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2EC2413-E9E4-4F8B-8259-19349E98BBC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06880" y="112909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personal/kusumas_m_swu_ac_th/Documents/&#3611;&#3619;&#3632;&#3648;&#3617;&#3636;&#3609;&#3612;&#3621;&#3585;&#3634;&#3619;&#3611;&#3599;&#3636;&#3610;&#3633;&#3605;&#3636;&#3591;&#3634;&#3609;/&#3610;&#3633;&#3609;&#3607;&#3638;&#3585;&#3605;&#3656;&#3634;&#3591;&#3654;/66/&#3649;&#3610;&#3610;&#3615;&#3629;&#3619;&#3660;&#3617;/&#3626;&#3634;&#3618;&#3623;&#3636;&#3594;&#3634;&#3585;&#3634;&#3619;-&#3649;&#3610;&#3610;&#3652;&#3617;&#3656;&#3651;&#3594;&#3657;&#3588;&#3656;&#3634;&#3648;&#3593;&#3621;&#3637;&#3656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ภาระงานทั้งหมด"/>
      <sheetName val="รวมภาระงานตามพันธกิจ Core duty"/>
      <sheetName val="1.1-1.3_1 (ภาคเรียนที่ 1)"/>
      <sheetName val="1.1-1.3_2 (ภาคเรียนที่ 1)"/>
      <sheetName val="1.1-1.3_2 (2)"/>
      <sheetName val="1.1-1.3_1 (ภาคเรียนที่ 2)"/>
      <sheetName val="1.1-1.3_2 (ภาคเรียนที่ 2)"/>
      <sheetName val="1.4-1.6"/>
      <sheetName val="1.7"/>
      <sheetName val="1.8"/>
      <sheetName val="1.9-1.11"/>
      <sheetName val="2.1-2.2"/>
      <sheetName val="3.1-3.11"/>
      <sheetName val="5.1"/>
      <sheetName val="5.2"/>
      <sheetName val="5.3-5.6"/>
      <sheetName val="Shared 1"/>
      <sheetName val="Shared 2"/>
      <sheetName val="Strategic 1"/>
      <sheetName val="Strategic 2"/>
      <sheetName val="แบบประเมินวิชาการ"/>
      <sheetName val="สายวิชาการ-แบบไม่ใช้ค่าเฉลี่ย"/>
    </sheetNames>
    <sheetDataSet>
      <sheetData sheetId="0">
        <row r="1">
          <cell r="B1" t="str">
            <v>…………………………</v>
          </cell>
          <cell r="D1" t="str">
            <v>………………………………………….</v>
          </cell>
        </row>
        <row r="2">
          <cell r="B2" t="str">
            <v>.......................</v>
          </cell>
          <cell r="C2" t="str">
            <v xml:space="preserve"> คณะวิทยาศาสตร์ มหาวิทยาลัยศรีนครินทรวิโรฒ</v>
          </cell>
        </row>
      </sheetData>
      <sheetData sheetId="1"/>
      <sheetData sheetId="2"/>
      <sheetData sheetId="3">
        <row r="25">
          <cell r="H25">
            <v>0</v>
          </cell>
        </row>
        <row r="26">
          <cell r="H26">
            <v>0</v>
          </cell>
        </row>
      </sheetData>
      <sheetData sheetId="4"/>
      <sheetData sheetId="5"/>
      <sheetData sheetId="6"/>
      <sheetData sheetId="7"/>
      <sheetData sheetId="8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O7" t="str">
            <v>วท.ม.</v>
          </cell>
        </row>
        <row r="8">
          <cell r="O8" t="str">
            <v>กศ.ม.</v>
          </cell>
        </row>
        <row r="11">
          <cell r="O11" t="str">
            <v>ปร.ด.</v>
          </cell>
        </row>
        <row r="12">
          <cell r="O12" t="str">
            <v>กศ.ด.</v>
          </cell>
        </row>
      </sheetData>
      <sheetData sheetId="9">
        <row r="29">
          <cell r="A29" t="str">
            <v>วท.บ.</v>
          </cell>
        </row>
        <row r="30">
          <cell r="A30" t="str">
            <v>กศ.บ.</v>
          </cell>
        </row>
        <row r="31">
          <cell r="A31" t="str">
            <v>วท.ม.</v>
          </cell>
        </row>
        <row r="32">
          <cell r="A32" t="str">
            <v>กศ.ม.</v>
          </cell>
        </row>
        <row r="33">
          <cell r="A33" t="str">
            <v>ปร.ด.</v>
          </cell>
        </row>
        <row r="34">
          <cell r="A34" t="str">
            <v>กศ.ด.</v>
          </cell>
        </row>
      </sheetData>
      <sheetData sheetId="10">
        <row r="7">
          <cell r="K7" t="str">
            <v>พิมพ์ครั้งแรก</v>
          </cell>
        </row>
        <row r="8">
          <cell r="K8" t="str">
            <v>ทำซ้ำ</v>
          </cell>
        </row>
      </sheetData>
      <sheetData sheetId="11">
        <row r="2">
          <cell r="P2" t="str">
            <v>ในสัญญา</v>
          </cell>
        </row>
        <row r="3">
          <cell r="P3" t="str">
            <v>ขยายสัญญา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0 0 7432 0 0,'0'0'0'0'0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8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60 7 19087 0 0,'0'0'0'0'0,"-40"0"272"0"0,33 0 0 0 0,2 0-8 0 0,-2-7 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6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8208 0 0,'0'0'600'0'0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12864 0 0,'0'0'3464'0'0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L1:O4" totalsRowShown="0" headerRowDxfId="7" dataDxfId="5" headerRowBorderDxfId="6" tableBorderDxfId="4">
  <autoFilter ref="L1:O4"/>
  <tableColumns count="4">
    <tableColumn id="1" name="แหล่งทุน" dataDxfId="3"/>
    <tableColumn id="2" name="ประเภททุน" dataDxfId="2"/>
    <tableColumn id="3" name="แหล่ง" dataDxfId="1"/>
    <tableColumn id="4" name="ระยะสัญญา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workbookViewId="0">
      <selection activeCell="J32" sqref="J32"/>
    </sheetView>
  </sheetViews>
  <sheetFormatPr defaultColWidth="9" defaultRowHeight="23.25" x14ac:dyDescent="0.5"/>
  <cols>
    <col min="1" max="1" width="19.85546875" style="103" customWidth="1"/>
    <col min="2" max="2" width="20.85546875" style="103" customWidth="1"/>
    <col min="3" max="3" width="13.28515625" style="103" customWidth="1"/>
    <col min="4" max="4" width="33.140625" style="103" customWidth="1"/>
    <col min="5" max="5" width="20.7109375" style="103" customWidth="1"/>
    <col min="6" max="6" width="10.140625" style="103" customWidth="1"/>
    <col min="7" max="16384" width="9" style="103"/>
  </cols>
  <sheetData>
    <row r="2" spans="1:13" x14ac:dyDescent="0.5">
      <c r="A2" s="100" t="s">
        <v>807</v>
      </c>
      <c r="B2" s="100" t="s">
        <v>808</v>
      </c>
      <c r="C2" s="101" t="s">
        <v>695</v>
      </c>
      <c r="D2" s="100" t="s">
        <v>809</v>
      </c>
      <c r="E2" s="102"/>
      <c r="F2" s="102"/>
      <c r="G2" s="102"/>
      <c r="J2" s="100"/>
    </row>
    <row r="3" spans="1:13" x14ac:dyDescent="0.5">
      <c r="A3" s="101" t="s">
        <v>810</v>
      </c>
      <c r="B3" s="100" t="s">
        <v>811</v>
      </c>
      <c r="C3" s="100" t="s">
        <v>812</v>
      </c>
      <c r="D3" s="100"/>
      <c r="E3" s="100"/>
      <c r="F3" s="100"/>
      <c r="G3" s="100"/>
      <c r="H3" s="100"/>
      <c r="I3" s="100"/>
      <c r="J3" s="100"/>
      <c r="M3" s="104"/>
    </row>
    <row r="4" spans="1:13" x14ac:dyDescent="0.5">
      <c r="A4" s="765" t="s">
        <v>813</v>
      </c>
      <c r="B4" s="765"/>
      <c r="C4" s="765"/>
      <c r="D4" s="765"/>
      <c r="E4" s="765"/>
      <c r="F4" s="100"/>
      <c r="G4" s="100"/>
      <c r="H4" s="100"/>
      <c r="I4" s="100"/>
      <c r="J4" s="100"/>
    </row>
    <row r="5" spans="1:13" x14ac:dyDescent="0.5">
      <c r="A5" s="765" t="s">
        <v>814</v>
      </c>
      <c r="B5" s="765"/>
      <c r="C5" s="765"/>
      <c r="D5" s="765"/>
      <c r="E5" s="765"/>
      <c r="F5" s="100"/>
      <c r="G5" s="100"/>
      <c r="H5" s="100"/>
      <c r="I5" s="100"/>
      <c r="J5" s="100"/>
    </row>
    <row r="6" spans="1:13" ht="21.75" customHeight="1" x14ac:dyDescent="0.5">
      <c r="A6" s="106"/>
      <c r="B6" s="106"/>
      <c r="C6" s="106"/>
      <c r="D6" s="106"/>
      <c r="E6" s="107" t="s">
        <v>815</v>
      </c>
      <c r="F6" s="105"/>
      <c r="G6" s="105"/>
      <c r="H6" s="105"/>
      <c r="I6" s="105"/>
      <c r="J6" s="105"/>
    </row>
    <row r="7" spans="1:13" x14ac:dyDescent="0.5">
      <c r="A7" s="766" t="s">
        <v>816</v>
      </c>
      <c r="B7" s="767"/>
      <c r="C7" s="767"/>
      <c r="D7" s="767"/>
      <c r="E7" s="768"/>
      <c r="M7" s="104"/>
    </row>
    <row r="8" spans="1:13" ht="21.75" customHeight="1" x14ac:dyDescent="0.5">
      <c r="A8" s="769" t="s">
        <v>817</v>
      </c>
      <c r="B8" s="770"/>
      <c r="C8" s="770"/>
      <c r="D8" s="771"/>
      <c r="E8" s="108">
        <f>รวมภาระงานตามพันธกิจ!E9</f>
        <v>0</v>
      </c>
    </row>
    <row r="9" spans="1:13" ht="21.75" customHeight="1" x14ac:dyDescent="0.5">
      <c r="A9" s="769" t="s">
        <v>818</v>
      </c>
      <c r="B9" s="770"/>
      <c r="C9" s="770"/>
      <c r="D9" s="771"/>
      <c r="E9" s="108">
        <f>รวมภาระงานตามพันธกิจ!E14</f>
        <v>0</v>
      </c>
    </row>
    <row r="10" spans="1:13" ht="20.25" customHeight="1" x14ac:dyDescent="0.5">
      <c r="A10" s="769" t="s">
        <v>819</v>
      </c>
      <c r="B10" s="770"/>
      <c r="C10" s="770"/>
      <c r="D10" s="771"/>
      <c r="E10" s="108">
        <f>รวมภาระงานตามพันธกิจ!E22</f>
        <v>0</v>
      </c>
    </row>
    <row r="11" spans="1:13" ht="20.25" customHeight="1" x14ac:dyDescent="0.5">
      <c r="A11" s="769" t="s">
        <v>820</v>
      </c>
      <c r="B11" s="770"/>
      <c r="C11" s="770"/>
      <c r="D11" s="771"/>
      <c r="E11" s="108">
        <f>รวมภาระงานตามพันธกิจ!E28</f>
        <v>0</v>
      </c>
    </row>
    <row r="12" spans="1:13" ht="20.25" customHeight="1" x14ac:dyDescent="0.5">
      <c r="A12" s="772" t="s">
        <v>821</v>
      </c>
      <c r="B12" s="773"/>
      <c r="C12" s="773"/>
      <c r="D12" s="774"/>
      <c r="E12" s="109">
        <f>SUM(E8:E11)</f>
        <v>0</v>
      </c>
    </row>
    <row r="13" spans="1:13" x14ac:dyDescent="0.5">
      <c r="A13" s="782" t="s">
        <v>879</v>
      </c>
      <c r="B13" s="782"/>
      <c r="C13" s="782"/>
      <c r="D13" s="782"/>
      <c r="E13" s="110">
        <f>แบบประเมิน!K31</f>
        <v>0</v>
      </c>
    </row>
    <row r="14" spans="1:13" x14ac:dyDescent="0.5">
      <c r="A14" s="111"/>
      <c r="B14" s="111"/>
      <c r="C14" s="111"/>
      <c r="D14" s="111"/>
      <c r="E14" s="111"/>
    </row>
    <row r="15" spans="1:13" x14ac:dyDescent="0.5">
      <c r="A15" s="763" t="s">
        <v>822</v>
      </c>
      <c r="B15" s="764"/>
      <c r="C15" s="764"/>
      <c r="D15" s="764"/>
      <c r="E15" s="775"/>
    </row>
    <row r="16" spans="1:13" x14ac:dyDescent="0.5">
      <c r="A16" s="776" t="s">
        <v>823</v>
      </c>
      <c r="B16" s="777"/>
      <c r="C16" s="777"/>
      <c r="D16" s="778"/>
      <c r="E16" s="108">
        <f>'shared 2'!E35</f>
        <v>0</v>
      </c>
    </row>
    <row r="17" spans="1:5" ht="25.5" customHeight="1" x14ac:dyDescent="0.5">
      <c r="A17" s="779" t="s">
        <v>788</v>
      </c>
      <c r="B17" s="780"/>
      <c r="C17" s="780"/>
      <c r="D17" s="781"/>
      <c r="E17" s="108">
        <f>'shared 3 (หัวหน้าหน่วยงาน)'!B9</f>
        <v>0</v>
      </c>
    </row>
    <row r="18" spans="1:5" x14ac:dyDescent="0.5">
      <c r="A18" s="763" t="s">
        <v>824</v>
      </c>
      <c r="B18" s="764"/>
      <c r="C18" s="764"/>
      <c r="D18" s="764"/>
      <c r="E18" s="112">
        <f>'shared 3 (หัวหน้าหน่วยงาน)'!B11</f>
        <v>0</v>
      </c>
    </row>
    <row r="19" spans="1:5" x14ac:dyDescent="0.5">
      <c r="A19" s="111"/>
      <c r="B19" s="111"/>
      <c r="C19" s="111"/>
      <c r="D19" s="111"/>
      <c r="E19" s="111"/>
    </row>
    <row r="20" spans="1:5" x14ac:dyDescent="0.5">
      <c r="A20" s="111"/>
      <c r="B20" s="111"/>
      <c r="C20" s="111"/>
      <c r="D20" s="111"/>
      <c r="E20" s="111"/>
    </row>
    <row r="21" spans="1:5" x14ac:dyDescent="0.5">
      <c r="A21" s="744" t="s">
        <v>825</v>
      </c>
      <c r="B21" s="745"/>
      <c r="C21" s="745"/>
      <c r="D21" s="745"/>
      <c r="E21" s="746"/>
    </row>
    <row r="22" spans="1:5" ht="23.25" customHeight="1" x14ac:dyDescent="0.5">
      <c r="A22" s="747" t="s">
        <v>875</v>
      </c>
      <c r="B22" s="748"/>
      <c r="C22" s="748"/>
      <c r="D22" s="749"/>
      <c r="E22" s="108">
        <f>'Strategic 1'!D26</f>
        <v>0</v>
      </c>
    </row>
    <row r="23" spans="1:5" x14ac:dyDescent="0.5">
      <c r="A23" s="750" t="s">
        <v>876</v>
      </c>
      <c r="B23" s="751"/>
      <c r="C23" s="751"/>
      <c r="D23" s="752"/>
      <c r="E23" s="108">
        <f>'Strategic 2'!D69</f>
        <v>0</v>
      </c>
    </row>
    <row r="24" spans="1:5" x14ac:dyDescent="0.5">
      <c r="A24" s="750" t="s">
        <v>877</v>
      </c>
      <c r="B24" s="751"/>
      <c r="C24" s="751"/>
      <c r="D24" s="752"/>
      <c r="E24" s="108">
        <f>'Strategic 3'!D34</f>
        <v>0</v>
      </c>
    </row>
    <row r="25" spans="1:5" ht="47.25" customHeight="1" x14ac:dyDescent="0.5">
      <c r="A25" s="753" t="s">
        <v>878</v>
      </c>
      <c r="B25" s="754"/>
      <c r="C25" s="754"/>
      <c r="D25" s="755"/>
      <c r="E25" s="108">
        <f>'Strategic 4'!D45</f>
        <v>0</v>
      </c>
    </row>
    <row r="26" spans="1:5" x14ac:dyDescent="0.5">
      <c r="A26" s="756" t="s">
        <v>5</v>
      </c>
      <c r="B26" s="757"/>
      <c r="C26" s="757"/>
      <c r="D26" s="758"/>
      <c r="E26" s="108">
        <f>SUM(E22:E25)</f>
        <v>0</v>
      </c>
    </row>
    <row r="27" spans="1:5" x14ac:dyDescent="0.5">
      <c r="A27" s="744" t="s">
        <v>826</v>
      </c>
      <c r="B27" s="745" t="s">
        <v>827</v>
      </c>
      <c r="C27" s="745"/>
      <c r="D27" s="745"/>
      <c r="E27" s="114">
        <f>IF(E26&lt;=10,E26,10)</f>
        <v>0</v>
      </c>
    </row>
    <row r="28" spans="1:5" x14ac:dyDescent="0.5">
      <c r="A28" s="111"/>
      <c r="B28" s="111"/>
      <c r="C28" s="111"/>
      <c r="D28" s="111"/>
      <c r="E28" s="111"/>
    </row>
    <row r="29" spans="1:5" x14ac:dyDescent="0.5">
      <c r="A29" s="759" t="s">
        <v>828</v>
      </c>
      <c r="B29" s="759"/>
      <c r="C29" s="759"/>
      <c r="D29" s="759"/>
      <c r="E29" s="759"/>
    </row>
    <row r="30" spans="1:5" x14ac:dyDescent="0.5">
      <c r="A30" s="760" t="s">
        <v>829</v>
      </c>
      <c r="B30" s="761"/>
      <c r="C30" s="761"/>
      <c r="D30" s="761"/>
      <c r="E30" s="762"/>
    </row>
    <row r="31" spans="1:5" x14ac:dyDescent="0.5">
      <c r="A31" s="743" t="s">
        <v>830</v>
      </c>
      <c r="B31" s="743"/>
      <c r="C31" s="743"/>
      <c r="D31" s="743"/>
      <c r="E31" s="115">
        <f>แบบประเมิน!O51</f>
        <v>0</v>
      </c>
    </row>
    <row r="32" spans="1:5" x14ac:dyDescent="0.5">
      <c r="A32" s="760" t="s">
        <v>831</v>
      </c>
      <c r="B32" s="761"/>
      <c r="C32" s="761"/>
      <c r="D32" s="761"/>
      <c r="E32" s="762"/>
    </row>
    <row r="33" spans="1:6" x14ac:dyDescent="0.5">
      <c r="A33" s="743" t="s">
        <v>832</v>
      </c>
      <c r="B33" s="743"/>
      <c r="C33" s="743"/>
      <c r="D33" s="743"/>
      <c r="E33" s="115">
        <f>แบบประเมิน!O61</f>
        <v>0</v>
      </c>
    </row>
    <row r="34" spans="1:6" x14ac:dyDescent="0.5">
      <c r="A34" s="737" t="s">
        <v>833</v>
      </c>
      <c r="B34" s="738"/>
      <c r="C34" s="738"/>
      <c r="D34" s="739"/>
      <c r="E34" s="116">
        <f>SUM(E31:E33)</f>
        <v>0</v>
      </c>
    </row>
    <row r="35" spans="1:6" x14ac:dyDescent="0.5">
      <c r="A35" s="111"/>
      <c r="B35" s="111"/>
      <c r="C35" s="111"/>
      <c r="D35" s="111"/>
      <c r="E35" s="111"/>
    </row>
    <row r="36" spans="1:6" x14ac:dyDescent="0.5">
      <c r="A36" s="740" t="s">
        <v>834</v>
      </c>
      <c r="B36" s="740"/>
      <c r="C36" s="740"/>
      <c r="D36" s="740"/>
      <c r="E36" s="117">
        <f>E13+E18+E27+E34</f>
        <v>0</v>
      </c>
    </row>
    <row r="37" spans="1:6" x14ac:dyDescent="0.5">
      <c r="A37" s="111"/>
      <c r="B37" s="111"/>
      <c r="C37" s="111"/>
      <c r="D37" s="111"/>
      <c r="E37" s="111"/>
    </row>
    <row r="38" spans="1:6" x14ac:dyDescent="0.5">
      <c r="A38" s="741" t="s">
        <v>835</v>
      </c>
      <c r="B38" s="741"/>
      <c r="C38" s="742" t="s">
        <v>836</v>
      </c>
      <c r="D38" s="742"/>
      <c r="E38" s="742"/>
    </row>
    <row r="39" spans="1:6" x14ac:dyDescent="0.5">
      <c r="C39" s="742" t="s">
        <v>836</v>
      </c>
      <c r="D39" s="742"/>
      <c r="E39" s="742"/>
    </row>
    <row r="40" spans="1:6" x14ac:dyDescent="0.5">
      <c r="C40" s="742" t="s">
        <v>837</v>
      </c>
      <c r="D40" s="742"/>
      <c r="E40" s="742"/>
    </row>
    <row r="41" spans="1:6" x14ac:dyDescent="0.5">
      <c r="A41" s="736" t="s">
        <v>838</v>
      </c>
      <c r="B41" s="736"/>
      <c r="C41" s="736"/>
      <c r="D41" s="736"/>
      <c r="E41" s="736"/>
    </row>
    <row r="42" spans="1:6" ht="25.5" customHeight="1" x14ac:dyDescent="0.5">
      <c r="A42" s="111" t="s">
        <v>839</v>
      </c>
      <c r="B42" s="111"/>
      <c r="C42" s="736" t="s">
        <v>840</v>
      </c>
      <c r="D42" s="736"/>
      <c r="E42" s="736"/>
      <c r="F42" s="111"/>
    </row>
  </sheetData>
  <sheetProtection algorithmName="SHA-512" hashValue="EpZEmtCtKLYi5XzGhgq8kejZSeBkf0bqiFDOcXZzvuXqrZ5s9l9f059XRz60hOkaiI49QOVOqj52gmLbK9s+oA==" saltValue="l7HGfglIhhwziGD+nkwflg==" spinCount="100000" sheet="1" objects="1" scenarios="1"/>
  <mergeCells count="33">
    <mergeCell ref="A18:D18"/>
    <mergeCell ref="A4:E4"/>
    <mergeCell ref="A5:E5"/>
    <mergeCell ref="A7:E7"/>
    <mergeCell ref="A8:D8"/>
    <mergeCell ref="A9:D9"/>
    <mergeCell ref="A10:D10"/>
    <mergeCell ref="A11:D11"/>
    <mergeCell ref="A12:D12"/>
    <mergeCell ref="A15:E15"/>
    <mergeCell ref="A16:D16"/>
    <mergeCell ref="A17:D17"/>
    <mergeCell ref="A13:D13"/>
    <mergeCell ref="A33:D33"/>
    <mergeCell ref="A21:E21"/>
    <mergeCell ref="A22:D22"/>
    <mergeCell ref="A23:D23"/>
    <mergeCell ref="A24:D24"/>
    <mergeCell ref="A25:D25"/>
    <mergeCell ref="A26:D26"/>
    <mergeCell ref="A27:D27"/>
    <mergeCell ref="A29:E29"/>
    <mergeCell ref="A30:E30"/>
    <mergeCell ref="A31:D31"/>
    <mergeCell ref="A32:E32"/>
    <mergeCell ref="A41:E41"/>
    <mergeCell ref="C42:E42"/>
    <mergeCell ref="A34:D34"/>
    <mergeCell ref="A36:D36"/>
    <mergeCell ref="A38:B38"/>
    <mergeCell ref="C38:E38"/>
    <mergeCell ref="C39:E39"/>
    <mergeCell ref="C40:E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8" workbookViewId="0">
      <selection activeCell="H42" sqref="H42"/>
    </sheetView>
  </sheetViews>
  <sheetFormatPr defaultColWidth="9" defaultRowHeight="21" x14ac:dyDescent="0.45"/>
  <cols>
    <col min="1" max="1" width="62.28515625" style="10" customWidth="1"/>
    <col min="2" max="2" width="15" style="10" customWidth="1"/>
    <col min="3" max="3" width="11.140625" style="10" customWidth="1"/>
    <col min="4" max="4" width="14.42578125" style="10" customWidth="1"/>
    <col min="5" max="5" width="11.42578125" style="10" customWidth="1"/>
    <col min="6" max="6" width="39.140625" style="10" customWidth="1"/>
    <col min="7" max="7" width="8.28515625" style="10" bestFit="1" customWidth="1"/>
    <col min="8" max="8" width="14.42578125" style="10" customWidth="1"/>
    <col min="9" max="9" width="63" style="10" customWidth="1"/>
    <col min="10" max="10" width="7.42578125" style="10" hidden="1" customWidth="1"/>
    <col min="11" max="11" width="12" style="10" hidden="1" customWidth="1"/>
    <col min="12" max="12" width="0" style="10" hidden="1" customWidth="1"/>
    <col min="13" max="16384" width="9" style="10"/>
  </cols>
  <sheetData>
    <row r="1" spans="1:11" x14ac:dyDescent="0.45">
      <c r="A1" s="264" t="s">
        <v>889</v>
      </c>
      <c r="B1" s="264"/>
      <c r="C1" s="264"/>
      <c r="D1" s="265"/>
      <c r="E1" s="265"/>
      <c r="F1" s="167"/>
      <c r="G1" s="167"/>
      <c r="H1" s="167"/>
      <c r="I1" s="167"/>
    </row>
    <row r="2" spans="1:11" ht="35.25" customHeight="1" x14ac:dyDescent="0.45">
      <c r="A2" s="872" t="s">
        <v>210</v>
      </c>
      <c r="B2" s="267" t="s">
        <v>98</v>
      </c>
      <c r="C2" s="267" t="s">
        <v>10</v>
      </c>
      <c r="D2" s="860" t="s">
        <v>226</v>
      </c>
      <c r="E2" s="267" t="s">
        <v>227</v>
      </c>
      <c r="F2" s="267" t="s">
        <v>228</v>
      </c>
      <c r="G2" s="874" t="s">
        <v>229</v>
      </c>
      <c r="H2" s="267" t="s">
        <v>99</v>
      </c>
      <c r="I2" s="880" t="s">
        <v>230</v>
      </c>
    </row>
    <row r="3" spans="1:11" ht="28.5" customHeight="1" x14ac:dyDescent="0.45">
      <c r="A3" s="873"/>
      <c r="B3" s="269" t="s">
        <v>231</v>
      </c>
      <c r="C3" s="269" t="s">
        <v>100</v>
      </c>
      <c r="D3" s="860"/>
      <c r="E3" s="269" t="s">
        <v>232</v>
      </c>
      <c r="F3" s="269" t="s">
        <v>233</v>
      </c>
      <c r="G3" s="873"/>
      <c r="H3" s="269" t="s">
        <v>100</v>
      </c>
      <c r="I3" s="881"/>
    </row>
    <row r="4" spans="1:11" x14ac:dyDescent="0.45">
      <c r="A4" s="290" t="s">
        <v>234</v>
      </c>
      <c r="B4" s="291"/>
      <c r="C4" s="490"/>
      <c r="D4" s="291"/>
      <c r="E4" s="259"/>
      <c r="F4" s="19"/>
      <c r="G4" s="13"/>
      <c r="H4" s="227">
        <f>G4</f>
        <v>0</v>
      </c>
      <c r="I4" s="232" t="s">
        <v>235</v>
      </c>
    </row>
    <row r="5" spans="1:11" x14ac:dyDescent="0.45">
      <c r="A5" s="292" t="s">
        <v>236</v>
      </c>
      <c r="B5" s="84"/>
      <c r="C5" s="490"/>
      <c r="D5" s="291"/>
      <c r="E5" s="263"/>
      <c r="F5" s="19"/>
      <c r="G5" s="13"/>
      <c r="H5" s="227">
        <f t="shared" ref="H5:H8" si="0">G5</f>
        <v>0</v>
      </c>
      <c r="I5" s="237" t="s">
        <v>237</v>
      </c>
    </row>
    <row r="6" spans="1:11" x14ac:dyDescent="0.45">
      <c r="A6" s="237"/>
      <c r="B6" s="11"/>
      <c r="C6" s="490"/>
      <c r="D6" s="291"/>
      <c r="E6" s="241"/>
      <c r="F6" s="19"/>
      <c r="G6" s="13"/>
      <c r="H6" s="227">
        <f t="shared" si="0"/>
        <v>0</v>
      </c>
      <c r="I6" s="237" t="s">
        <v>238</v>
      </c>
      <c r="K6" s="68"/>
    </row>
    <row r="7" spans="1:11" x14ac:dyDescent="0.45">
      <c r="A7" s="237"/>
      <c r="B7" s="11"/>
      <c r="C7" s="490"/>
      <c r="D7" s="291"/>
      <c r="E7" s="241"/>
      <c r="F7" s="19"/>
      <c r="G7" s="13"/>
      <c r="H7" s="227">
        <f t="shared" si="0"/>
        <v>0</v>
      </c>
      <c r="I7" s="237"/>
      <c r="K7" s="68" t="s">
        <v>239</v>
      </c>
    </row>
    <row r="8" spans="1:11" x14ac:dyDescent="0.45">
      <c r="A8" s="237"/>
      <c r="B8" s="11"/>
      <c r="C8" s="490"/>
      <c r="D8" s="291"/>
      <c r="E8" s="11"/>
      <c r="F8" s="19"/>
      <c r="G8" s="13"/>
      <c r="H8" s="227">
        <f t="shared" si="0"/>
        <v>0</v>
      </c>
      <c r="I8" s="237"/>
      <c r="K8" s="156" t="s">
        <v>240</v>
      </c>
    </row>
    <row r="9" spans="1:11" x14ac:dyDescent="0.45">
      <c r="A9" s="292" t="s">
        <v>241</v>
      </c>
      <c r="B9" s="484"/>
      <c r="C9" s="485"/>
      <c r="D9" s="485"/>
      <c r="E9" s="486"/>
      <c r="F9" s="487"/>
      <c r="G9" s="488"/>
      <c r="H9" s="489"/>
      <c r="I9" s="230"/>
    </row>
    <row r="10" spans="1:11" x14ac:dyDescent="0.45">
      <c r="A10" s="237" t="s">
        <v>242</v>
      </c>
      <c r="B10" s="12"/>
      <c r="C10" s="481"/>
      <c r="D10" s="481"/>
      <c r="E10" s="259"/>
      <c r="F10" s="226"/>
      <c r="G10" s="293"/>
      <c r="H10" s="227"/>
      <c r="I10" s="230"/>
    </row>
    <row r="11" spans="1:11" x14ac:dyDescent="0.45">
      <c r="A11" s="237" t="s">
        <v>243</v>
      </c>
      <c r="B11" s="11"/>
      <c r="C11" s="257"/>
      <c r="D11" s="291"/>
      <c r="E11" s="241"/>
      <c r="F11" s="19"/>
      <c r="G11" s="13"/>
      <c r="H11" s="227">
        <f>G11/15</f>
        <v>0</v>
      </c>
      <c r="I11" s="237" t="s">
        <v>244</v>
      </c>
    </row>
    <row r="12" spans="1:11" x14ac:dyDescent="0.45">
      <c r="A12" s="237" t="s">
        <v>245</v>
      </c>
      <c r="B12" s="11"/>
      <c r="C12" s="257"/>
      <c r="D12" s="291"/>
      <c r="E12" s="241"/>
      <c r="F12" s="19"/>
      <c r="G12" s="13"/>
      <c r="H12" s="227">
        <f t="shared" ref="H12:H18" si="1">G12/15</f>
        <v>0</v>
      </c>
      <c r="I12" s="237" t="s">
        <v>246</v>
      </c>
    </row>
    <row r="13" spans="1:11" x14ac:dyDescent="0.45">
      <c r="A13" s="237" t="s">
        <v>247</v>
      </c>
      <c r="B13" s="11"/>
      <c r="C13" s="257"/>
      <c r="D13" s="291"/>
      <c r="E13" s="241"/>
      <c r="F13" s="19"/>
      <c r="G13" s="13"/>
      <c r="H13" s="227">
        <f t="shared" si="1"/>
        <v>0</v>
      </c>
      <c r="I13" s="237" t="s">
        <v>248</v>
      </c>
    </row>
    <row r="14" spans="1:11" x14ac:dyDescent="0.45">
      <c r="A14" s="237"/>
      <c r="B14" s="11"/>
      <c r="C14" s="257"/>
      <c r="D14" s="291"/>
      <c r="E14" s="241"/>
      <c r="F14" s="19"/>
      <c r="G14" s="13"/>
      <c r="H14" s="227">
        <f t="shared" si="1"/>
        <v>0</v>
      </c>
      <c r="I14" s="237"/>
    </row>
    <row r="15" spans="1:11" x14ac:dyDescent="0.45">
      <c r="A15" s="237" t="s">
        <v>249</v>
      </c>
      <c r="B15" s="11"/>
      <c r="C15" s="491"/>
      <c r="D15" s="291"/>
      <c r="E15" s="11"/>
      <c r="F15" s="16"/>
      <c r="G15" s="29"/>
      <c r="H15" s="227">
        <f t="shared" si="1"/>
        <v>0</v>
      </c>
      <c r="I15" s="237" t="s">
        <v>250</v>
      </c>
    </row>
    <row r="16" spans="1:11" x14ac:dyDescent="0.45">
      <c r="A16" s="237"/>
      <c r="B16" s="11"/>
      <c r="C16" s="491"/>
      <c r="D16" s="291"/>
      <c r="E16" s="11"/>
      <c r="F16" s="16"/>
      <c r="G16" s="29"/>
      <c r="H16" s="227">
        <f t="shared" si="1"/>
        <v>0</v>
      </c>
      <c r="I16" s="237" t="s">
        <v>251</v>
      </c>
    </row>
    <row r="17" spans="1:9" x14ac:dyDescent="0.45">
      <c r="A17" s="237"/>
      <c r="B17" s="11"/>
      <c r="C17" s="491"/>
      <c r="D17" s="291"/>
      <c r="E17" s="11"/>
      <c r="F17" s="16"/>
      <c r="G17" s="29"/>
      <c r="H17" s="227">
        <f t="shared" si="1"/>
        <v>0</v>
      </c>
      <c r="I17" s="237" t="s">
        <v>252</v>
      </c>
    </row>
    <row r="18" spans="1:9" x14ac:dyDescent="0.45">
      <c r="A18" s="237"/>
      <c r="B18" s="11"/>
      <c r="C18" s="257"/>
      <c r="D18" s="291"/>
      <c r="E18" s="241"/>
      <c r="F18" s="19"/>
      <c r="G18" s="13"/>
      <c r="H18" s="227">
        <f t="shared" si="1"/>
        <v>0</v>
      </c>
      <c r="I18" s="237"/>
    </row>
    <row r="19" spans="1:9" x14ac:dyDescent="0.45">
      <c r="A19" s="292" t="s">
        <v>253</v>
      </c>
      <c r="B19" s="492"/>
      <c r="C19" s="493"/>
      <c r="D19" s="647"/>
      <c r="E19" s="492"/>
      <c r="F19" s="494"/>
      <c r="G19" s="492"/>
      <c r="H19" s="489"/>
      <c r="I19" s="237"/>
    </row>
    <row r="20" spans="1:9" ht="41.1" customHeight="1" x14ac:dyDescent="0.45">
      <c r="A20" s="277" t="s">
        <v>254</v>
      </c>
      <c r="B20" s="11"/>
      <c r="C20" s="491"/>
      <c r="D20" s="291"/>
      <c r="E20" s="11"/>
      <c r="F20" s="16"/>
      <c r="G20" s="29"/>
      <c r="H20" s="227">
        <f>G20/15</f>
        <v>0</v>
      </c>
      <c r="I20" s="294" t="s">
        <v>255</v>
      </c>
    </row>
    <row r="21" spans="1:9" ht="42" x14ac:dyDescent="0.45">
      <c r="A21" s="277" t="s">
        <v>256</v>
      </c>
      <c r="B21" s="11"/>
      <c r="C21" s="491"/>
      <c r="D21" s="291"/>
      <c r="E21" s="11"/>
      <c r="F21" s="16"/>
      <c r="G21" s="29"/>
      <c r="H21" s="227">
        <f>G21/15</f>
        <v>0</v>
      </c>
      <c r="I21" s="277"/>
    </row>
    <row r="22" spans="1:9" x14ac:dyDescent="0.45">
      <c r="A22" s="237" t="s">
        <v>257</v>
      </c>
      <c r="B22" s="11"/>
      <c r="C22" s="491"/>
      <c r="D22" s="291"/>
      <c r="E22" s="11"/>
      <c r="F22" s="16"/>
      <c r="G22" s="29"/>
      <c r="H22" s="227">
        <f>G22/15</f>
        <v>0</v>
      </c>
      <c r="I22" s="237" t="s">
        <v>258</v>
      </c>
    </row>
    <row r="23" spans="1:9" ht="66" customHeight="1" x14ac:dyDescent="0.45">
      <c r="A23" s="277" t="s">
        <v>259</v>
      </c>
      <c r="B23" s="11"/>
      <c r="C23" s="491"/>
      <c r="D23" s="291"/>
      <c r="E23" s="11"/>
      <c r="F23" s="16"/>
      <c r="G23" s="29"/>
      <c r="H23" s="227">
        <f t="shared" ref="H23:H25" si="2">G23/15</f>
        <v>0</v>
      </c>
      <c r="I23" s="277" t="s">
        <v>260</v>
      </c>
    </row>
    <row r="24" spans="1:9" ht="42" x14ac:dyDescent="0.45">
      <c r="A24" s="277" t="s">
        <v>261</v>
      </c>
      <c r="B24" s="11"/>
      <c r="C24" s="491"/>
      <c r="D24" s="291"/>
      <c r="E24" s="11"/>
      <c r="F24" s="16"/>
      <c r="G24" s="29"/>
      <c r="H24" s="227">
        <f t="shared" si="2"/>
        <v>0</v>
      </c>
      <c r="I24" s="277" t="s">
        <v>262</v>
      </c>
    </row>
    <row r="25" spans="1:9" ht="24.75" customHeight="1" x14ac:dyDescent="0.45">
      <c r="A25" s="236"/>
      <c r="B25" s="241"/>
      <c r="C25" s="257"/>
      <c r="D25" s="291"/>
      <c r="E25" s="241"/>
      <c r="F25" s="19"/>
      <c r="G25" s="13"/>
      <c r="H25" s="227">
        <f t="shared" si="2"/>
        <v>0</v>
      </c>
      <c r="I25" s="237"/>
    </row>
    <row r="26" spans="1:9" x14ac:dyDescent="0.45">
      <c r="A26" s="292" t="s">
        <v>263</v>
      </c>
      <c r="B26" s="495"/>
      <c r="C26" s="496"/>
      <c r="D26" s="496"/>
      <c r="E26" s="495"/>
      <c r="F26" s="882" t="s">
        <v>264</v>
      </c>
      <c r="G26" s="496"/>
      <c r="H26" s="489"/>
      <c r="I26" s="237"/>
    </row>
    <row r="27" spans="1:9" x14ac:dyDescent="0.45">
      <c r="A27" s="290" t="s">
        <v>265</v>
      </c>
      <c r="B27" s="495"/>
      <c r="C27" s="496"/>
      <c r="D27" s="496"/>
      <c r="E27" s="495"/>
      <c r="F27" s="883"/>
      <c r="G27" s="496"/>
      <c r="H27" s="489"/>
      <c r="I27" s="276"/>
    </row>
    <row r="28" spans="1:9" x14ac:dyDescent="0.45">
      <c r="A28" s="241"/>
      <c r="B28" s="241"/>
      <c r="C28" s="257"/>
      <c r="D28" s="295"/>
      <c r="E28" s="241"/>
      <c r="F28" s="16"/>
      <c r="G28" s="13"/>
      <c r="H28" s="227">
        <f>G28/15</f>
        <v>0</v>
      </c>
      <c r="I28" s="236" t="s">
        <v>258</v>
      </c>
    </row>
    <row r="29" spans="1:9" x14ac:dyDescent="0.45">
      <c r="A29" s="241"/>
      <c r="B29" s="241"/>
      <c r="C29" s="257"/>
      <c r="D29" s="295"/>
      <c r="E29" s="241"/>
      <c r="F29" s="19"/>
      <c r="G29" s="13"/>
      <c r="H29" s="227">
        <f t="shared" ref="H29:H31" si="3">G29/15</f>
        <v>0</v>
      </c>
      <c r="I29" s="276"/>
    </row>
    <row r="30" spans="1:9" x14ac:dyDescent="0.45">
      <c r="A30" s="241"/>
      <c r="B30" s="241"/>
      <c r="C30" s="257"/>
      <c r="D30" s="295"/>
      <c r="E30" s="241"/>
      <c r="F30" s="19"/>
      <c r="G30" s="13"/>
      <c r="H30" s="227">
        <f t="shared" si="3"/>
        <v>0</v>
      </c>
      <c r="I30" s="276"/>
    </row>
    <row r="31" spans="1:9" x14ac:dyDescent="0.45">
      <c r="A31" s="296"/>
      <c r="B31" s="296"/>
      <c r="C31" s="257"/>
      <c r="D31" s="295"/>
      <c r="E31" s="241"/>
      <c r="F31" s="16"/>
      <c r="G31" s="13"/>
      <c r="H31" s="227">
        <f t="shared" si="3"/>
        <v>0</v>
      </c>
      <c r="I31" s="297"/>
    </row>
    <row r="32" spans="1:9" x14ac:dyDescent="0.45">
      <c r="A32" s="298" t="s">
        <v>266</v>
      </c>
      <c r="B32" s="495"/>
      <c r="C32" s="497"/>
      <c r="D32" s="496"/>
      <c r="E32" s="495"/>
      <c r="F32" s="494"/>
      <c r="G32" s="497"/>
      <c r="H32" s="489"/>
      <c r="I32" s="300"/>
    </row>
    <row r="33" spans="1:9" x14ac:dyDescent="0.45">
      <c r="A33" s="299" t="s">
        <v>267</v>
      </c>
      <c r="B33" s="241"/>
      <c r="C33" s="257"/>
      <c r="D33" s="295"/>
      <c r="E33" s="241"/>
      <c r="F33" s="16"/>
      <c r="G33" s="13"/>
      <c r="H33" s="227">
        <f>G33/15</f>
        <v>0</v>
      </c>
      <c r="I33" s="236" t="s">
        <v>268</v>
      </c>
    </row>
    <row r="34" spans="1:9" x14ac:dyDescent="0.45">
      <c r="A34" s="299"/>
      <c r="B34" s="241"/>
      <c r="C34" s="257"/>
      <c r="D34" s="295"/>
      <c r="E34" s="241"/>
      <c r="F34" s="16"/>
      <c r="G34" s="13"/>
      <c r="H34" s="227">
        <f t="shared" ref="H34:H38" si="4">G34/15</f>
        <v>0</v>
      </c>
      <c r="I34" s="300"/>
    </row>
    <row r="35" spans="1:9" x14ac:dyDescent="0.45">
      <c r="A35" s="299" t="s">
        <v>269</v>
      </c>
      <c r="B35" s="241"/>
      <c r="C35" s="257"/>
      <c r="D35" s="295"/>
      <c r="E35" s="241"/>
      <c r="F35" s="16"/>
      <c r="G35" s="13"/>
      <c r="H35" s="227">
        <f t="shared" si="4"/>
        <v>0</v>
      </c>
      <c r="I35" s="236" t="s">
        <v>268</v>
      </c>
    </row>
    <row r="36" spans="1:9" x14ac:dyDescent="0.45">
      <c r="A36" s="299"/>
      <c r="B36" s="241"/>
      <c r="C36" s="257"/>
      <c r="D36" s="295"/>
      <c r="E36" s="241"/>
      <c r="F36" s="16"/>
      <c r="G36" s="13"/>
      <c r="H36" s="227">
        <f t="shared" si="4"/>
        <v>0</v>
      </c>
      <c r="I36" s="300"/>
    </row>
    <row r="37" spans="1:9" x14ac:dyDescent="0.45">
      <c r="A37" s="299"/>
      <c r="B37" s="241"/>
      <c r="C37" s="257"/>
      <c r="D37" s="295"/>
      <c r="E37" s="241"/>
      <c r="F37" s="16"/>
      <c r="G37" s="13"/>
      <c r="H37" s="227">
        <f t="shared" si="4"/>
        <v>0</v>
      </c>
      <c r="I37" s="300"/>
    </row>
    <row r="38" spans="1:9" x14ac:dyDescent="0.45">
      <c r="A38" s="301"/>
      <c r="B38" s="241"/>
      <c r="C38" s="257"/>
      <c r="D38" s="295"/>
      <c r="E38" s="241"/>
      <c r="F38" s="16"/>
      <c r="G38" s="13"/>
      <c r="H38" s="227">
        <f t="shared" si="4"/>
        <v>0</v>
      </c>
      <c r="I38" s="300"/>
    </row>
    <row r="39" spans="1:9" ht="42" x14ac:dyDescent="0.45">
      <c r="A39" s="499" t="s">
        <v>890</v>
      </c>
      <c r="B39" s="495"/>
      <c r="C39" s="298"/>
      <c r="D39" s="496"/>
      <c r="E39" s="495"/>
      <c r="F39" s="494"/>
      <c r="G39" s="497"/>
      <c r="H39" s="489"/>
      <c r="I39" s="300"/>
    </row>
    <row r="40" spans="1:9" x14ac:dyDescent="0.45">
      <c r="A40" s="302" t="s">
        <v>270</v>
      </c>
      <c r="B40" s="241"/>
      <c r="C40" s="257"/>
      <c r="D40" s="295"/>
      <c r="E40" s="241"/>
      <c r="F40" s="16"/>
      <c r="G40" s="13"/>
      <c r="H40" s="227">
        <f>G40</f>
        <v>0</v>
      </c>
      <c r="I40" s="228" t="s">
        <v>271</v>
      </c>
    </row>
    <row r="41" spans="1:9" x14ac:dyDescent="0.45">
      <c r="A41" s="302" t="s">
        <v>272</v>
      </c>
      <c r="B41" s="241"/>
      <c r="C41" s="257"/>
      <c r="D41" s="295"/>
      <c r="E41" s="241"/>
      <c r="F41" s="16"/>
      <c r="G41" s="13"/>
      <c r="H41" s="227">
        <f t="shared" ref="H41:H42" si="5">G41</f>
        <v>0</v>
      </c>
      <c r="I41" s="228" t="s">
        <v>122</v>
      </c>
    </row>
    <row r="42" spans="1:9" x14ac:dyDescent="0.45">
      <c r="A42" s="301"/>
      <c r="B42" s="241"/>
      <c r="C42" s="257"/>
      <c r="D42" s="295"/>
      <c r="E42" s="241"/>
      <c r="F42" s="16"/>
      <c r="G42" s="13"/>
      <c r="H42" s="227">
        <f t="shared" si="5"/>
        <v>0</v>
      </c>
      <c r="I42" s="300"/>
    </row>
    <row r="43" spans="1:9" x14ac:dyDescent="0.45">
      <c r="A43" s="303" t="s">
        <v>5</v>
      </c>
      <c r="B43" s="884"/>
      <c r="C43" s="885"/>
      <c r="D43" s="885"/>
      <c r="E43" s="885"/>
      <c r="F43" s="885"/>
      <c r="G43" s="886"/>
      <c r="H43" s="480">
        <f>SUM(H4:H42)</f>
        <v>0</v>
      </c>
      <c r="I43" s="300"/>
    </row>
    <row r="44" spans="1:9" x14ac:dyDescent="0.45">
      <c r="A44" s="168" t="s">
        <v>273</v>
      </c>
      <c r="B44" s="877"/>
      <c r="C44" s="878"/>
      <c r="D44" s="878"/>
      <c r="E44" s="878"/>
      <c r="F44" s="878"/>
      <c r="G44" s="879"/>
      <c r="H44" s="482">
        <f>'1.1 - 1.3.2 (ภาคเรียนที่ 2)'!Q30+'1.4 - 1.6'!J64+'1.7'!J41+'1.8'!G24+'1.9 - 1.11'!H43</f>
        <v>0</v>
      </c>
      <c r="I44" s="155"/>
    </row>
    <row r="45" spans="1:9" x14ac:dyDescent="0.45">
      <c r="A45" s="263"/>
      <c r="B45" s="263"/>
      <c r="C45" s="263"/>
      <c r="D45" s="263"/>
      <c r="E45" s="263"/>
      <c r="G45" s="198"/>
      <c r="I45" s="174"/>
    </row>
    <row r="46" spans="1:9" x14ac:dyDescent="0.45">
      <c r="A46" s="175" t="s">
        <v>274</v>
      </c>
      <c r="B46" s="4" t="s">
        <v>275</v>
      </c>
      <c r="C46" s="305"/>
      <c r="D46" s="305"/>
      <c r="E46" s="305"/>
      <c r="F46" s="86"/>
      <c r="G46" s="306"/>
      <c r="H46" s="86"/>
      <c r="I46" s="307"/>
    </row>
    <row r="47" spans="1:9" x14ac:dyDescent="0.45">
      <c r="A47" s="263"/>
      <c r="B47" s="4" t="s">
        <v>276</v>
      </c>
      <c r="C47" s="305"/>
      <c r="D47" s="305"/>
      <c r="E47" s="305"/>
      <c r="F47" s="86"/>
      <c r="G47" s="306"/>
      <c r="H47" s="86"/>
      <c r="I47" s="307"/>
    </row>
    <row r="48" spans="1:9" x14ac:dyDescent="0.45">
      <c r="A48" s="308" t="s">
        <v>277</v>
      </c>
      <c r="B48" s="265"/>
      <c r="C48" s="309"/>
      <c r="D48" s="3"/>
      <c r="E48" s="265"/>
      <c r="F48" s="310"/>
      <c r="G48" s="310"/>
      <c r="H48" s="174"/>
      <c r="I48" s="174"/>
    </row>
    <row r="49" spans="1:9" x14ac:dyDescent="0.45">
      <c r="A49" s="167"/>
      <c r="B49" s="265"/>
      <c r="C49" s="167"/>
      <c r="D49" s="3"/>
      <c r="E49" s="265"/>
      <c r="F49" s="310"/>
      <c r="G49" s="310"/>
      <c r="H49" s="174"/>
      <c r="I49" s="174"/>
    </row>
  </sheetData>
  <sheetProtection algorithmName="SHA-512" hashValue="WUDnhMdj0YhTANXAbvxRCLrLVtIejJCs+/lMjqtZotYSk6j1tQHJIy1pya0n1o4V7KPHngx39R1ASI8ddp07Xw==" saltValue="in1okMm6+5AuRSwBMDOOjQ==" spinCount="100000" sheet="1" objects="1" scenarios="1"/>
  <mergeCells count="7">
    <mergeCell ref="B44:G44"/>
    <mergeCell ref="A2:A3"/>
    <mergeCell ref="D2:D3"/>
    <mergeCell ref="G2:G3"/>
    <mergeCell ref="I2:I3"/>
    <mergeCell ref="F26:F27"/>
    <mergeCell ref="B43:G43"/>
  </mergeCells>
  <dataValidations count="1">
    <dataValidation type="list" allowBlank="1" showInputMessage="1" showErrorMessage="1" sqref="D4:D8 D11:D18 D20:D25">
      <formula1>$K$7:$K$8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tabSelected="1" topLeftCell="A130" workbookViewId="0">
      <selection activeCell="J177" sqref="J177"/>
    </sheetView>
  </sheetViews>
  <sheetFormatPr defaultColWidth="9" defaultRowHeight="21" x14ac:dyDescent="0.45"/>
  <cols>
    <col min="1" max="1" width="44.7109375" style="10" customWidth="1"/>
    <col min="2" max="2" width="53.28515625" style="10" customWidth="1"/>
    <col min="3" max="3" width="12.85546875" style="10" customWidth="1"/>
    <col min="4" max="4" width="12.42578125" style="10" customWidth="1"/>
    <col min="5" max="5" width="14.42578125" style="10" customWidth="1"/>
    <col min="6" max="6" width="9.7109375" style="10" customWidth="1"/>
    <col min="7" max="7" width="14" style="10" customWidth="1"/>
    <col min="8" max="8" width="13" style="10" customWidth="1"/>
    <col min="9" max="9" width="11.42578125" style="10" customWidth="1"/>
    <col min="10" max="10" width="50.140625" style="10" customWidth="1"/>
    <col min="11" max="11" width="13.140625" style="10" customWidth="1"/>
    <col min="12" max="12" width="13.28515625" style="10" hidden="1" customWidth="1"/>
    <col min="13" max="13" width="11.85546875" style="10" hidden="1" customWidth="1"/>
    <col min="14" max="14" width="9" style="10" hidden="1" customWidth="1"/>
    <col min="15" max="15" width="11.42578125" style="10" hidden="1" customWidth="1"/>
    <col min="16" max="16" width="9" style="10" hidden="1" customWidth="1"/>
    <col min="17" max="17" width="13.42578125" style="10" hidden="1" customWidth="1"/>
    <col min="18" max="19" width="9.42578125" style="10" hidden="1" customWidth="1"/>
    <col min="20" max="20" width="21.28515625" style="10" hidden="1" customWidth="1"/>
    <col min="21" max="21" width="10.7109375" style="10" hidden="1" customWidth="1"/>
    <col min="22" max="22" width="9" style="10" hidden="1" customWidth="1"/>
    <col min="23" max="23" width="13.28515625" style="10" customWidth="1"/>
    <col min="24" max="27" width="9" style="10" customWidth="1"/>
    <col min="28" max="28" width="13.42578125" style="10" customWidth="1"/>
    <col min="29" max="29" width="9" style="10"/>
    <col min="30" max="30" width="17.140625" style="10" bestFit="1" customWidth="1"/>
    <col min="31" max="16384" width="9" style="10"/>
  </cols>
  <sheetData>
    <row r="1" spans="1:21" ht="23.25" x14ac:dyDescent="0.5">
      <c r="A1" s="311" t="s">
        <v>278</v>
      </c>
      <c r="B1" s="3"/>
      <c r="C1" s="3"/>
      <c r="D1" s="3"/>
      <c r="E1" s="3"/>
      <c r="F1" s="3"/>
      <c r="G1" s="3"/>
      <c r="H1" s="3"/>
      <c r="I1" s="3"/>
      <c r="J1" s="3"/>
      <c r="L1" s="312" t="s">
        <v>279</v>
      </c>
      <c r="M1" s="313" t="s">
        <v>280</v>
      </c>
      <c r="N1" s="314" t="s">
        <v>281</v>
      </c>
      <c r="O1" s="314" t="s">
        <v>282</v>
      </c>
    </row>
    <row r="2" spans="1:21" x14ac:dyDescent="0.45">
      <c r="A2" s="315" t="s">
        <v>891</v>
      </c>
      <c r="B2" s="3"/>
      <c r="C2" s="3"/>
      <c r="D2" s="3"/>
      <c r="E2" s="3"/>
      <c r="F2" s="3"/>
      <c r="G2" s="3"/>
      <c r="H2" s="3"/>
      <c r="I2" s="3"/>
      <c r="J2" s="3"/>
      <c r="L2" s="68" t="s">
        <v>283</v>
      </c>
      <c r="M2" s="68" t="s">
        <v>284</v>
      </c>
      <c r="N2" s="184" t="s">
        <v>285</v>
      </c>
      <c r="O2" s="10" t="s">
        <v>286</v>
      </c>
    </row>
    <row r="3" spans="1:21" ht="43.5" customHeight="1" x14ac:dyDescent="0.45">
      <c r="A3" s="925" t="s">
        <v>210</v>
      </c>
      <c r="B3" s="925" t="s">
        <v>287</v>
      </c>
      <c r="C3" s="925" t="s">
        <v>288</v>
      </c>
      <c r="D3" s="941" t="s">
        <v>289</v>
      </c>
      <c r="E3" s="935" t="s">
        <v>290</v>
      </c>
      <c r="F3" s="935" t="s">
        <v>291</v>
      </c>
      <c r="G3" s="317" t="s">
        <v>292</v>
      </c>
      <c r="H3" s="937" t="s">
        <v>293</v>
      </c>
      <c r="I3" s="874" t="s">
        <v>294</v>
      </c>
      <c r="J3" s="872" t="s">
        <v>101</v>
      </c>
      <c r="L3" s="68" t="s">
        <v>295</v>
      </c>
      <c r="M3" s="68" t="s">
        <v>296</v>
      </c>
      <c r="N3" s="184" t="s">
        <v>297</v>
      </c>
      <c r="O3" s="10" t="s">
        <v>298</v>
      </c>
    </row>
    <row r="4" spans="1:21" ht="48.75" customHeight="1" x14ac:dyDescent="0.45">
      <c r="A4" s="926"/>
      <c r="B4" s="926"/>
      <c r="C4" s="926"/>
      <c r="D4" s="942"/>
      <c r="E4" s="936"/>
      <c r="F4" s="936"/>
      <c r="G4" s="318" t="s">
        <v>299</v>
      </c>
      <c r="H4" s="938"/>
      <c r="I4" s="873"/>
      <c r="J4" s="873"/>
      <c r="L4" s="68" t="s">
        <v>300</v>
      </c>
      <c r="M4" s="68"/>
      <c r="N4" s="184" t="s">
        <v>301</v>
      </c>
      <c r="T4" s="10">
        <f>IF(E8=0,0, IF(E8&gt;50000, U8, R8))</f>
        <v>0</v>
      </c>
    </row>
    <row r="5" spans="1:21" x14ac:dyDescent="0.45">
      <c r="A5" s="319" t="s">
        <v>302</v>
      </c>
      <c r="B5" s="506"/>
      <c r="C5" s="506"/>
      <c r="D5" s="506"/>
      <c r="E5" s="507"/>
      <c r="F5" s="508"/>
      <c r="G5" s="508"/>
      <c r="H5" s="509"/>
      <c r="I5" s="510"/>
      <c r="J5" s="670" t="s">
        <v>303</v>
      </c>
      <c r="Q5" s="939" t="s">
        <v>304</v>
      </c>
      <c r="R5" s="939"/>
      <c r="S5" s="940" t="s">
        <v>305</v>
      </c>
      <c r="T5" s="940"/>
      <c r="U5" s="940"/>
    </row>
    <row r="6" spans="1:21" x14ac:dyDescent="0.45">
      <c r="A6" s="319" t="s">
        <v>306</v>
      </c>
      <c r="B6" s="506"/>
      <c r="C6" s="506"/>
      <c r="D6" s="506"/>
      <c r="E6" s="507"/>
      <c r="F6" s="508"/>
      <c r="G6" s="508"/>
      <c r="H6" s="509"/>
      <c r="I6" s="509"/>
      <c r="J6" s="670" t="s">
        <v>307</v>
      </c>
      <c r="Q6" s="320"/>
      <c r="R6" s="320"/>
      <c r="S6" s="321"/>
      <c r="T6" s="321"/>
      <c r="U6" s="321"/>
    </row>
    <row r="7" spans="1:21" ht="23.25" customHeight="1" x14ac:dyDescent="0.45">
      <c r="A7" s="322" t="s">
        <v>308</v>
      </c>
      <c r="B7" s="511"/>
      <c r="C7" s="511"/>
      <c r="D7" s="511"/>
      <c r="E7" s="512"/>
      <c r="F7" s="508"/>
      <c r="G7" s="508"/>
      <c r="H7" s="513"/>
      <c r="I7" s="509"/>
      <c r="J7" s="671"/>
      <c r="L7" s="325" t="s">
        <v>309</v>
      </c>
      <c r="M7" s="325" t="s">
        <v>310</v>
      </c>
      <c r="N7" s="325" t="s">
        <v>311</v>
      </c>
      <c r="O7" s="325" t="s">
        <v>279</v>
      </c>
      <c r="P7" s="325" t="s">
        <v>312</v>
      </c>
      <c r="Q7" s="326" t="s">
        <v>313</v>
      </c>
      <c r="R7" s="327" t="s">
        <v>314</v>
      </c>
      <c r="S7" s="327" t="s">
        <v>314</v>
      </c>
      <c r="T7" s="326" t="s">
        <v>315</v>
      </c>
      <c r="U7" s="326" t="s">
        <v>316</v>
      </c>
    </row>
    <row r="8" spans="1:21" ht="21.75" customHeight="1" x14ac:dyDescent="0.45">
      <c r="A8" s="11" t="s">
        <v>317</v>
      </c>
      <c r="B8" s="80"/>
      <c r="C8" s="80"/>
      <c r="D8" s="80"/>
      <c r="E8" s="546"/>
      <c r="F8" s="19"/>
      <c r="G8" s="16"/>
      <c r="H8" s="328"/>
      <c r="I8" s="520">
        <f>IF(E8=0,0, IF(AND(E8&gt;50000, D8="ในสัญญา"), U8*H8, IF(AND(E8&lt;=50000, D8="ในสัญญา"), R8*H8, 3)))</f>
        <v>0</v>
      </c>
      <c r="J8" s="672" t="s">
        <v>318</v>
      </c>
      <c r="K8" s="329"/>
      <c r="L8" s="330">
        <f>IF(E8=0,0, (E8-50000)/10000)</f>
        <v>0</v>
      </c>
      <c r="M8" s="330">
        <f>ROUNDDOWN(L8,1)</f>
        <v>0</v>
      </c>
      <c r="N8" s="330">
        <f>M8*0.1</f>
        <v>0</v>
      </c>
      <c r="O8" s="330">
        <f>IF(C8="ทุนภายใน",1, IF(C8="ทุนภายนอก", 1.5, IF(C8="ทุนต่างประเทศ", 2, 0)))</f>
        <v>0</v>
      </c>
      <c r="P8" s="330">
        <f>IF(G8="โครงการเดี่ยว", 1, IF(G8="โครงการชุด", 1.5, 0))</f>
        <v>0</v>
      </c>
      <c r="Q8" s="330">
        <f>O8*P8</f>
        <v>0</v>
      </c>
      <c r="R8" s="330">
        <f>IF(E8=0, 0, IF(E8&lt;=50000, (6*Q8)))</f>
        <v>0</v>
      </c>
      <c r="S8" s="330">
        <f>IF(E8=0, 0, IF(E8&gt;50000, (N8+6)))</f>
        <v>0</v>
      </c>
      <c r="T8" s="330">
        <f>S8*Q8</f>
        <v>0</v>
      </c>
      <c r="U8" s="330">
        <f>ROUNDUP(T8,2)</f>
        <v>0</v>
      </c>
    </row>
    <row r="9" spans="1:21" x14ac:dyDescent="0.45">
      <c r="A9" s="11"/>
      <c r="B9" s="331"/>
      <c r="C9" s="80"/>
      <c r="D9" s="80"/>
      <c r="E9" s="521"/>
      <c r="F9" s="19"/>
      <c r="G9" s="16"/>
      <c r="H9" s="328"/>
      <c r="I9" s="520">
        <f t="shared" ref="I9:I37" si="0">IF(E9=0,0, IF(AND(E9&gt;50000, D9="ในสัญญา"), U9*H9, IF(AND(E9&lt;=50000, D9="ในสัญญา"), R9*H9, 3)))</f>
        <v>0</v>
      </c>
      <c r="J9" s="673"/>
      <c r="L9" s="330">
        <f t="shared" ref="L9:L25" si="1">IF(E9=0,0, (E9-50000)/10000)</f>
        <v>0</v>
      </c>
      <c r="M9" s="330">
        <f t="shared" ref="M9:M25" si="2">ROUNDDOWN(L9,1)</f>
        <v>0</v>
      </c>
      <c r="N9" s="330">
        <f t="shared" ref="N9:N25" si="3">M9*0.1</f>
        <v>0</v>
      </c>
      <c r="O9" s="330">
        <f t="shared" ref="O9:O24" si="4">IF(C9="ทุนภายใน",1, IF(C9="ทุนภายนอก", 1.5, IF(C9="ทุนต่างประเทศ", 2, 0)))</f>
        <v>0</v>
      </c>
      <c r="P9" s="330">
        <f t="shared" ref="P9:P25" si="5">IF(G9="โครงการเดี่ยว", 1, IF(G9="โครงการชุด", 1.5, 0))</f>
        <v>0</v>
      </c>
      <c r="Q9" s="330">
        <f t="shared" ref="Q9:Q25" si="6">O9*P9</f>
        <v>0</v>
      </c>
      <c r="R9" s="330">
        <f t="shared" ref="R9:R25" si="7">IF(E9=0, 0, IF(E9&lt;=50000, (6*Q9)))</f>
        <v>0</v>
      </c>
      <c r="S9" s="330">
        <f t="shared" ref="S9:S25" si="8">IF(E9=0, 0, IF(E9&gt;50000, (N9+6)))</f>
        <v>0</v>
      </c>
      <c r="T9" s="330">
        <f t="shared" ref="T9:T25" si="9">S9*Q9</f>
        <v>0</v>
      </c>
      <c r="U9" s="330">
        <f t="shared" ref="U9:U25" si="10">ROUNDUP(T9,2)</f>
        <v>0</v>
      </c>
    </row>
    <row r="10" spans="1:21" x14ac:dyDescent="0.45">
      <c r="A10" s="11"/>
      <c r="B10" s="331"/>
      <c r="C10" s="80"/>
      <c r="D10" s="80"/>
      <c r="E10" s="521"/>
      <c r="F10" s="19"/>
      <c r="G10" s="16"/>
      <c r="H10" s="328"/>
      <c r="I10" s="520">
        <f>IF(E10=0,0, IF(AND(E10&gt;50000, D10="ในสัญญา"), U10*H10, IF(AND(E10&lt;=50000, D10="ในสัญญา"), R10*H10, 3)))</f>
        <v>0</v>
      </c>
      <c r="J10" s="673"/>
      <c r="L10" s="330">
        <f t="shared" si="1"/>
        <v>0</v>
      </c>
      <c r="M10" s="330">
        <f t="shared" si="2"/>
        <v>0</v>
      </c>
      <c r="N10" s="330">
        <f t="shared" si="3"/>
        <v>0</v>
      </c>
      <c r="O10" s="330">
        <f t="shared" si="4"/>
        <v>0</v>
      </c>
      <c r="P10" s="330">
        <f t="shared" si="5"/>
        <v>0</v>
      </c>
      <c r="Q10" s="330">
        <f t="shared" si="6"/>
        <v>0</v>
      </c>
      <c r="R10" s="330">
        <f t="shared" si="7"/>
        <v>0</v>
      </c>
      <c r="S10" s="330">
        <f t="shared" si="8"/>
        <v>0</v>
      </c>
      <c r="T10" s="330">
        <f t="shared" si="9"/>
        <v>0</v>
      </c>
      <c r="U10" s="330">
        <f t="shared" si="10"/>
        <v>0</v>
      </c>
    </row>
    <row r="11" spans="1:21" x14ac:dyDescent="0.45">
      <c r="A11" s="11"/>
      <c r="B11" s="331"/>
      <c r="C11" s="80"/>
      <c r="D11" s="80"/>
      <c r="E11" s="521"/>
      <c r="F11" s="19"/>
      <c r="G11" s="19"/>
      <c r="H11" s="333"/>
      <c r="I11" s="520">
        <f t="shared" si="0"/>
        <v>0</v>
      </c>
      <c r="J11" s="673"/>
      <c r="L11" s="330">
        <f t="shared" si="1"/>
        <v>0</v>
      </c>
      <c r="M11" s="330">
        <f t="shared" si="2"/>
        <v>0</v>
      </c>
      <c r="N11" s="330">
        <f t="shared" si="3"/>
        <v>0</v>
      </c>
      <c r="O11" s="330">
        <f t="shared" si="4"/>
        <v>0</v>
      </c>
      <c r="P11" s="330">
        <f t="shared" si="5"/>
        <v>0</v>
      </c>
      <c r="Q11" s="330">
        <f t="shared" si="6"/>
        <v>0</v>
      </c>
      <c r="R11" s="330">
        <f t="shared" si="7"/>
        <v>0</v>
      </c>
      <c r="S11" s="330">
        <f t="shared" si="8"/>
        <v>0</v>
      </c>
      <c r="T11" s="330">
        <f t="shared" si="9"/>
        <v>0</v>
      </c>
      <c r="U11" s="330">
        <f t="shared" si="10"/>
        <v>0</v>
      </c>
    </row>
    <row r="12" spans="1:21" x14ac:dyDescent="0.45">
      <c r="A12" s="11"/>
      <c r="B12" s="331"/>
      <c r="C12" s="80"/>
      <c r="D12" s="80"/>
      <c r="E12" s="521"/>
      <c r="F12" s="19"/>
      <c r="G12" s="19"/>
      <c r="H12" s="333"/>
      <c r="I12" s="520">
        <f t="shared" si="0"/>
        <v>0</v>
      </c>
      <c r="J12" s="673"/>
      <c r="L12" s="330">
        <f t="shared" si="1"/>
        <v>0</v>
      </c>
      <c r="M12" s="330">
        <f t="shared" si="2"/>
        <v>0</v>
      </c>
      <c r="N12" s="330">
        <f t="shared" si="3"/>
        <v>0</v>
      </c>
      <c r="O12" s="330">
        <f t="shared" si="4"/>
        <v>0</v>
      </c>
      <c r="P12" s="330">
        <f t="shared" si="5"/>
        <v>0</v>
      </c>
      <c r="Q12" s="330">
        <f t="shared" si="6"/>
        <v>0</v>
      </c>
      <c r="R12" s="330">
        <f t="shared" si="7"/>
        <v>0</v>
      </c>
      <c r="S12" s="330">
        <f t="shared" si="8"/>
        <v>0</v>
      </c>
      <c r="T12" s="330">
        <f t="shared" si="9"/>
        <v>0</v>
      </c>
      <c r="U12" s="330">
        <f t="shared" si="10"/>
        <v>0</v>
      </c>
    </row>
    <row r="13" spans="1:21" x14ac:dyDescent="0.45">
      <c r="A13" s="11"/>
      <c r="B13" s="331"/>
      <c r="C13" s="80"/>
      <c r="D13" s="80"/>
      <c r="E13" s="521"/>
      <c r="F13" s="19"/>
      <c r="G13" s="19"/>
      <c r="H13" s="333"/>
      <c r="I13" s="520">
        <f t="shared" si="0"/>
        <v>0</v>
      </c>
      <c r="J13" s="673"/>
      <c r="L13" s="330">
        <f t="shared" si="1"/>
        <v>0</v>
      </c>
      <c r="M13" s="330">
        <f t="shared" si="2"/>
        <v>0</v>
      </c>
      <c r="N13" s="330">
        <f t="shared" si="3"/>
        <v>0</v>
      </c>
      <c r="O13" s="330">
        <f t="shared" si="4"/>
        <v>0</v>
      </c>
      <c r="P13" s="330">
        <f t="shared" si="5"/>
        <v>0</v>
      </c>
      <c r="Q13" s="330">
        <f t="shared" si="6"/>
        <v>0</v>
      </c>
      <c r="R13" s="330">
        <f t="shared" si="7"/>
        <v>0</v>
      </c>
      <c r="S13" s="330">
        <f t="shared" si="8"/>
        <v>0</v>
      </c>
      <c r="T13" s="330">
        <f t="shared" si="9"/>
        <v>0</v>
      </c>
      <c r="U13" s="330">
        <f t="shared" si="10"/>
        <v>0</v>
      </c>
    </row>
    <row r="14" spans="1:21" x14ac:dyDescent="0.45">
      <c r="A14" s="11"/>
      <c r="B14" s="331"/>
      <c r="C14" s="80"/>
      <c r="D14" s="80"/>
      <c r="E14" s="521"/>
      <c r="F14" s="19"/>
      <c r="G14" s="19"/>
      <c r="H14" s="333"/>
      <c r="I14" s="520">
        <f t="shared" si="0"/>
        <v>0</v>
      </c>
      <c r="J14" s="673"/>
      <c r="L14" s="330">
        <f t="shared" si="1"/>
        <v>0</v>
      </c>
      <c r="M14" s="330">
        <f t="shared" si="2"/>
        <v>0</v>
      </c>
      <c r="N14" s="330">
        <f t="shared" si="3"/>
        <v>0</v>
      </c>
      <c r="O14" s="330">
        <f t="shared" si="4"/>
        <v>0</v>
      </c>
      <c r="P14" s="330">
        <f t="shared" si="5"/>
        <v>0</v>
      </c>
      <c r="Q14" s="330">
        <f t="shared" si="6"/>
        <v>0</v>
      </c>
      <c r="R14" s="330">
        <f t="shared" si="7"/>
        <v>0</v>
      </c>
      <c r="S14" s="330">
        <f t="shared" si="8"/>
        <v>0</v>
      </c>
      <c r="T14" s="330">
        <f t="shared" si="9"/>
        <v>0</v>
      </c>
      <c r="U14" s="330">
        <f t="shared" si="10"/>
        <v>0</v>
      </c>
    </row>
    <row r="15" spans="1:21" x14ac:dyDescent="0.45">
      <c r="A15" s="11"/>
      <c r="B15" s="331"/>
      <c r="C15" s="80"/>
      <c r="D15" s="80"/>
      <c r="E15" s="521"/>
      <c r="F15" s="19"/>
      <c r="G15" s="19"/>
      <c r="H15" s="333"/>
      <c r="I15" s="520">
        <f t="shared" si="0"/>
        <v>0</v>
      </c>
      <c r="J15" s="673"/>
      <c r="L15" s="330">
        <f t="shared" si="1"/>
        <v>0</v>
      </c>
      <c r="M15" s="330">
        <f t="shared" si="2"/>
        <v>0</v>
      </c>
      <c r="N15" s="330">
        <f t="shared" si="3"/>
        <v>0</v>
      </c>
      <c r="O15" s="330">
        <f t="shared" si="4"/>
        <v>0</v>
      </c>
      <c r="P15" s="330">
        <f t="shared" si="5"/>
        <v>0</v>
      </c>
      <c r="Q15" s="330">
        <f t="shared" si="6"/>
        <v>0</v>
      </c>
      <c r="R15" s="330">
        <f t="shared" si="7"/>
        <v>0</v>
      </c>
      <c r="S15" s="330">
        <f t="shared" si="8"/>
        <v>0</v>
      </c>
      <c r="T15" s="330">
        <f t="shared" si="9"/>
        <v>0</v>
      </c>
      <c r="U15" s="330">
        <f t="shared" si="10"/>
        <v>0</v>
      </c>
    </row>
    <row r="16" spans="1:21" x14ac:dyDescent="0.45">
      <c r="A16" s="11"/>
      <c r="B16" s="334"/>
      <c r="C16" s="80"/>
      <c r="D16" s="80"/>
      <c r="E16" s="521"/>
      <c r="F16" s="19"/>
      <c r="G16" s="19"/>
      <c r="H16" s="335"/>
      <c r="I16" s="520">
        <f t="shared" si="0"/>
        <v>0</v>
      </c>
      <c r="J16" s="673"/>
      <c r="L16" s="330">
        <f t="shared" si="1"/>
        <v>0</v>
      </c>
      <c r="M16" s="330">
        <f t="shared" si="2"/>
        <v>0</v>
      </c>
      <c r="N16" s="330">
        <f t="shared" si="3"/>
        <v>0</v>
      </c>
      <c r="O16" s="330">
        <f t="shared" si="4"/>
        <v>0</v>
      </c>
      <c r="P16" s="330">
        <f t="shared" si="5"/>
        <v>0</v>
      </c>
      <c r="Q16" s="330">
        <f t="shared" si="6"/>
        <v>0</v>
      </c>
      <c r="R16" s="330">
        <f t="shared" si="7"/>
        <v>0</v>
      </c>
      <c r="S16" s="330">
        <f t="shared" si="8"/>
        <v>0</v>
      </c>
      <c r="T16" s="330">
        <f t="shared" si="9"/>
        <v>0</v>
      </c>
      <c r="U16" s="330">
        <f t="shared" si="10"/>
        <v>0</v>
      </c>
    </row>
    <row r="17" spans="1:21" x14ac:dyDescent="0.45">
      <c r="A17" s="11" t="s">
        <v>319</v>
      </c>
      <c r="B17" s="331"/>
      <c r="C17" s="80"/>
      <c r="D17" s="80"/>
      <c r="E17" s="521"/>
      <c r="F17" s="19"/>
      <c r="G17" s="19"/>
      <c r="H17" s="333"/>
      <c r="I17" s="520">
        <f t="shared" si="0"/>
        <v>0</v>
      </c>
      <c r="J17" s="673"/>
      <c r="L17" s="330">
        <f t="shared" si="1"/>
        <v>0</v>
      </c>
      <c r="M17" s="330">
        <f t="shared" si="2"/>
        <v>0</v>
      </c>
      <c r="N17" s="330">
        <f t="shared" si="3"/>
        <v>0</v>
      </c>
      <c r="O17" s="330">
        <f t="shared" si="4"/>
        <v>0</v>
      </c>
      <c r="P17" s="330">
        <f t="shared" si="5"/>
        <v>0</v>
      </c>
      <c r="Q17" s="330">
        <f t="shared" si="6"/>
        <v>0</v>
      </c>
      <c r="R17" s="330">
        <f t="shared" si="7"/>
        <v>0</v>
      </c>
      <c r="S17" s="330">
        <f t="shared" si="8"/>
        <v>0</v>
      </c>
      <c r="T17" s="330">
        <f t="shared" si="9"/>
        <v>0</v>
      </c>
      <c r="U17" s="330">
        <f t="shared" si="10"/>
        <v>0</v>
      </c>
    </row>
    <row r="18" spans="1:21" x14ac:dyDescent="0.45">
      <c r="A18" s="241"/>
      <c r="B18" s="331"/>
      <c r="C18" s="80"/>
      <c r="D18" s="80"/>
      <c r="E18" s="521"/>
      <c r="F18" s="19"/>
      <c r="G18" s="19"/>
      <c r="H18" s="333"/>
      <c r="I18" s="520">
        <f t="shared" si="0"/>
        <v>0</v>
      </c>
      <c r="J18" s="673"/>
      <c r="L18" s="330">
        <f t="shared" si="1"/>
        <v>0</v>
      </c>
      <c r="M18" s="330">
        <f t="shared" si="2"/>
        <v>0</v>
      </c>
      <c r="N18" s="330">
        <f t="shared" si="3"/>
        <v>0</v>
      </c>
      <c r="O18" s="330">
        <f t="shared" si="4"/>
        <v>0</v>
      </c>
      <c r="P18" s="330">
        <f t="shared" si="5"/>
        <v>0</v>
      </c>
      <c r="Q18" s="330">
        <f t="shared" si="6"/>
        <v>0</v>
      </c>
      <c r="R18" s="330">
        <f t="shared" si="7"/>
        <v>0</v>
      </c>
      <c r="S18" s="330">
        <f t="shared" si="8"/>
        <v>0</v>
      </c>
      <c r="T18" s="330">
        <f t="shared" si="9"/>
        <v>0</v>
      </c>
      <c r="U18" s="330">
        <f t="shared" si="10"/>
        <v>0</v>
      </c>
    </row>
    <row r="19" spans="1:21" x14ac:dyDescent="0.45">
      <c r="A19" s="241"/>
      <c r="B19" s="331"/>
      <c r="C19" s="80"/>
      <c r="D19" s="80"/>
      <c r="E19" s="521"/>
      <c r="F19" s="19"/>
      <c r="G19" s="19"/>
      <c r="H19" s="333"/>
      <c r="I19" s="520">
        <f t="shared" si="0"/>
        <v>0</v>
      </c>
      <c r="J19" s="673"/>
      <c r="L19" s="330">
        <f t="shared" si="1"/>
        <v>0</v>
      </c>
      <c r="M19" s="330">
        <f t="shared" si="2"/>
        <v>0</v>
      </c>
      <c r="N19" s="330">
        <f t="shared" si="3"/>
        <v>0</v>
      </c>
      <c r="O19" s="330">
        <f t="shared" si="4"/>
        <v>0</v>
      </c>
      <c r="P19" s="330">
        <f t="shared" si="5"/>
        <v>0</v>
      </c>
      <c r="Q19" s="330">
        <f t="shared" si="6"/>
        <v>0</v>
      </c>
      <c r="R19" s="330">
        <f t="shared" si="7"/>
        <v>0</v>
      </c>
      <c r="S19" s="330">
        <f t="shared" si="8"/>
        <v>0</v>
      </c>
      <c r="T19" s="330">
        <f t="shared" si="9"/>
        <v>0</v>
      </c>
      <c r="U19" s="330">
        <f t="shared" si="10"/>
        <v>0</v>
      </c>
    </row>
    <row r="20" spans="1:21" x14ac:dyDescent="0.45">
      <c r="A20" s="241"/>
      <c r="B20" s="331"/>
      <c r="C20" s="80"/>
      <c r="D20" s="80"/>
      <c r="E20" s="521"/>
      <c r="F20" s="19"/>
      <c r="G20" s="19"/>
      <c r="H20" s="333"/>
      <c r="I20" s="520">
        <f t="shared" si="0"/>
        <v>0</v>
      </c>
      <c r="J20" s="673"/>
      <c r="L20" s="330">
        <f t="shared" si="1"/>
        <v>0</v>
      </c>
      <c r="M20" s="330">
        <f t="shared" si="2"/>
        <v>0</v>
      </c>
      <c r="N20" s="330">
        <f t="shared" si="3"/>
        <v>0</v>
      </c>
      <c r="O20" s="330">
        <f t="shared" si="4"/>
        <v>0</v>
      </c>
      <c r="P20" s="330">
        <f t="shared" si="5"/>
        <v>0</v>
      </c>
      <c r="Q20" s="330">
        <f t="shared" si="6"/>
        <v>0</v>
      </c>
      <c r="R20" s="330">
        <f t="shared" si="7"/>
        <v>0</v>
      </c>
      <c r="S20" s="330">
        <f t="shared" si="8"/>
        <v>0</v>
      </c>
      <c r="T20" s="330">
        <f t="shared" si="9"/>
        <v>0</v>
      </c>
      <c r="U20" s="330">
        <f t="shared" si="10"/>
        <v>0</v>
      </c>
    </row>
    <row r="21" spans="1:21" x14ac:dyDescent="0.45">
      <c r="A21" s="241"/>
      <c r="B21" s="334"/>
      <c r="C21" s="80"/>
      <c r="D21" s="80"/>
      <c r="E21" s="521"/>
      <c r="F21" s="19"/>
      <c r="G21" s="19"/>
      <c r="H21" s="335"/>
      <c r="I21" s="520">
        <f t="shared" si="0"/>
        <v>0</v>
      </c>
      <c r="J21" s="673"/>
      <c r="L21" s="330">
        <f t="shared" si="1"/>
        <v>0</v>
      </c>
      <c r="M21" s="330">
        <f t="shared" si="2"/>
        <v>0</v>
      </c>
      <c r="N21" s="330">
        <f t="shared" si="3"/>
        <v>0</v>
      </c>
      <c r="O21" s="330">
        <f t="shared" si="4"/>
        <v>0</v>
      </c>
      <c r="P21" s="330">
        <f t="shared" si="5"/>
        <v>0</v>
      </c>
      <c r="Q21" s="330">
        <f t="shared" si="6"/>
        <v>0</v>
      </c>
      <c r="R21" s="330">
        <f t="shared" si="7"/>
        <v>0</v>
      </c>
      <c r="S21" s="330">
        <f t="shared" si="8"/>
        <v>0</v>
      </c>
      <c r="T21" s="330">
        <f t="shared" si="9"/>
        <v>0</v>
      </c>
      <c r="U21" s="330">
        <f t="shared" si="10"/>
        <v>0</v>
      </c>
    </row>
    <row r="22" spans="1:21" x14ac:dyDescent="0.45">
      <c r="A22" s="241"/>
      <c r="B22" s="334"/>
      <c r="C22" s="80"/>
      <c r="D22" s="80"/>
      <c r="E22" s="521"/>
      <c r="F22" s="19"/>
      <c r="G22" s="19"/>
      <c r="H22" s="335"/>
      <c r="I22" s="520">
        <f t="shared" si="0"/>
        <v>0</v>
      </c>
      <c r="J22" s="673"/>
      <c r="L22" s="330">
        <f t="shared" si="1"/>
        <v>0</v>
      </c>
      <c r="M22" s="330">
        <f t="shared" si="2"/>
        <v>0</v>
      </c>
      <c r="N22" s="330">
        <f t="shared" si="3"/>
        <v>0</v>
      </c>
      <c r="O22" s="330">
        <f t="shared" si="4"/>
        <v>0</v>
      </c>
      <c r="P22" s="330">
        <f t="shared" si="5"/>
        <v>0</v>
      </c>
      <c r="Q22" s="330">
        <f t="shared" si="6"/>
        <v>0</v>
      </c>
      <c r="R22" s="330">
        <f t="shared" si="7"/>
        <v>0</v>
      </c>
      <c r="S22" s="330">
        <f t="shared" si="8"/>
        <v>0</v>
      </c>
      <c r="T22" s="330">
        <f t="shared" si="9"/>
        <v>0</v>
      </c>
      <c r="U22" s="330">
        <f t="shared" si="10"/>
        <v>0</v>
      </c>
    </row>
    <row r="23" spans="1:21" x14ac:dyDescent="0.45">
      <c r="A23" s="241"/>
      <c r="B23" s="334"/>
      <c r="C23" s="80"/>
      <c r="D23" s="80"/>
      <c r="E23" s="521"/>
      <c r="F23" s="19"/>
      <c r="G23" s="19"/>
      <c r="H23" s="335"/>
      <c r="I23" s="520">
        <f t="shared" si="0"/>
        <v>0</v>
      </c>
      <c r="J23" s="673"/>
      <c r="L23" s="330">
        <f t="shared" si="1"/>
        <v>0</v>
      </c>
      <c r="M23" s="330">
        <f t="shared" si="2"/>
        <v>0</v>
      </c>
      <c r="N23" s="330">
        <f t="shared" si="3"/>
        <v>0</v>
      </c>
      <c r="O23" s="330">
        <f t="shared" si="4"/>
        <v>0</v>
      </c>
      <c r="P23" s="330">
        <f t="shared" si="5"/>
        <v>0</v>
      </c>
      <c r="Q23" s="330">
        <f t="shared" si="6"/>
        <v>0</v>
      </c>
      <c r="R23" s="330">
        <f t="shared" si="7"/>
        <v>0</v>
      </c>
      <c r="S23" s="330">
        <f t="shared" si="8"/>
        <v>0</v>
      </c>
      <c r="T23" s="330">
        <f t="shared" si="9"/>
        <v>0</v>
      </c>
      <c r="U23" s="330">
        <f t="shared" si="10"/>
        <v>0</v>
      </c>
    </row>
    <row r="24" spans="1:21" x14ac:dyDescent="0.45">
      <c r="A24" s="241"/>
      <c r="B24" s="334"/>
      <c r="C24" s="80"/>
      <c r="D24" s="80"/>
      <c r="E24" s="521"/>
      <c r="F24" s="19"/>
      <c r="G24" s="19"/>
      <c r="H24" s="335"/>
      <c r="I24" s="520">
        <f t="shared" si="0"/>
        <v>0</v>
      </c>
      <c r="J24" s="673"/>
      <c r="L24" s="330">
        <f t="shared" si="1"/>
        <v>0</v>
      </c>
      <c r="M24" s="330">
        <f t="shared" si="2"/>
        <v>0</v>
      </c>
      <c r="N24" s="330">
        <f t="shared" si="3"/>
        <v>0</v>
      </c>
      <c r="O24" s="330">
        <f t="shared" si="4"/>
        <v>0</v>
      </c>
      <c r="P24" s="330">
        <f t="shared" si="5"/>
        <v>0</v>
      </c>
      <c r="Q24" s="330">
        <f t="shared" si="6"/>
        <v>0</v>
      </c>
      <c r="R24" s="330">
        <f t="shared" si="7"/>
        <v>0</v>
      </c>
      <c r="S24" s="330">
        <f t="shared" si="8"/>
        <v>0</v>
      </c>
      <c r="T24" s="330">
        <f t="shared" si="9"/>
        <v>0</v>
      </c>
      <c r="U24" s="330">
        <f t="shared" si="10"/>
        <v>0</v>
      </c>
    </row>
    <row r="25" spans="1:21" x14ac:dyDescent="0.45">
      <c r="A25" s="241"/>
      <c r="B25" s="334"/>
      <c r="C25" s="80"/>
      <c r="D25" s="80"/>
      <c r="E25" s="521"/>
      <c r="F25" s="19"/>
      <c r="G25" s="19"/>
      <c r="H25" s="335"/>
      <c r="I25" s="520">
        <f>IF(E25=0,0, IF(AND(E25&gt;50000, D25="ในสัญญา"), U25*H25, IF(AND(E25&lt;=50000, D25="ในสัญญา"), R25*H25, 3)))</f>
        <v>0</v>
      </c>
      <c r="J25" s="673"/>
      <c r="L25" s="330">
        <f t="shared" si="1"/>
        <v>0</v>
      </c>
      <c r="M25" s="330">
        <f t="shared" si="2"/>
        <v>0</v>
      </c>
      <c r="N25" s="330">
        <f t="shared" si="3"/>
        <v>0</v>
      </c>
      <c r="O25" s="330">
        <f>IF(C25="ทุนภายใน",1, IF(C25="ทุนภายนอก", 1.5, IF(C25="ทุนต่างประเทศ", 2, 0)))</f>
        <v>0</v>
      </c>
      <c r="P25" s="330">
        <f t="shared" si="5"/>
        <v>0</v>
      </c>
      <c r="Q25" s="330">
        <f t="shared" si="6"/>
        <v>0</v>
      </c>
      <c r="R25" s="330">
        <f t="shared" si="7"/>
        <v>0</v>
      </c>
      <c r="S25" s="330">
        <f t="shared" si="8"/>
        <v>0</v>
      </c>
      <c r="T25" s="330">
        <f t="shared" si="9"/>
        <v>0</v>
      </c>
      <c r="U25" s="330">
        <f t="shared" si="10"/>
        <v>0</v>
      </c>
    </row>
    <row r="26" spans="1:21" x14ac:dyDescent="0.45">
      <c r="A26" s="322" t="s">
        <v>320</v>
      </c>
      <c r="B26" s="514"/>
      <c r="C26" s="515"/>
      <c r="D26" s="515"/>
      <c r="E26" s="332"/>
      <c r="F26" s="514"/>
      <c r="G26" s="514"/>
      <c r="H26" s="516"/>
      <c r="I26" s="522"/>
      <c r="J26" s="673"/>
      <c r="L26" s="160"/>
      <c r="M26" s="160"/>
      <c r="N26" s="160"/>
      <c r="O26" s="160"/>
      <c r="P26" s="160"/>
      <c r="Q26" s="160"/>
      <c r="R26" s="160"/>
      <c r="S26" s="160"/>
      <c r="T26" s="160"/>
      <c r="U26" s="160"/>
    </row>
    <row r="27" spans="1:21" x14ac:dyDescent="0.45">
      <c r="A27" s="11" t="s">
        <v>317</v>
      </c>
      <c r="B27" s="16"/>
      <c r="C27" s="80"/>
      <c r="D27" s="331"/>
      <c r="E27" s="521"/>
      <c r="F27" s="19"/>
      <c r="G27" s="19"/>
      <c r="H27" s="333"/>
      <c r="I27" s="520">
        <f>IF(E27=0,0, IF(AND(E27&gt;50000, D27="ในสัญญา"), U27*H27, IF(AND(E27&lt;=50000, D27="ในสัญญา"), R27*H27, 3)))</f>
        <v>0</v>
      </c>
      <c r="J27" s="673"/>
      <c r="L27" s="330">
        <f>IF(E27=0,0, (E27-50000)/10000)</f>
        <v>0</v>
      </c>
      <c r="M27" s="330">
        <f t="shared" ref="M27:M38" si="11">ROUNDDOWN(L27,1)</f>
        <v>0</v>
      </c>
      <c r="N27" s="330">
        <f t="shared" ref="N27:N38" si="12">M27*0.1</f>
        <v>0</v>
      </c>
      <c r="O27" s="330">
        <f>IF(C27="ทุนภายใน",1, IF(C27="ทุนภายนอก", 1.5, IF(C27="ทุนต่างประเทศ", 2, 0)))</f>
        <v>0</v>
      </c>
      <c r="P27" s="330">
        <f t="shared" ref="P27:P38" si="13">IF(G27="โครงการเดี่ยว", 1, IF(G27="โครงการชุด", 1.5, 0))</f>
        <v>0</v>
      </c>
      <c r="Q27" s="330">
        <f t="shared" ref="Q27:Q38" si="14">O27*P27</f>
        <v>0</v>
      </c>
      <c r="R27" s="330">
        <f>IF(E27=0, 0, IF(E27&lt;=50000, (6*Q27)))</f>
        <v>0</v>
      </c>
      <c r="S27" s="330">
        <f t="shared" ref="S27:S38" si="15">IF(E27=0, 0, IF(E27&gt;50000, (N27+6)))</f>
        <v>0</v>
      </c>
      <c r="T27" s="330">
        <f t="shared" ref="T27:T38" si="16">S27*Q27</f>
        <v>0</v>
      </c>
      <c r="U27" s="330">
        <f t="shared" ref="U27:U38" si="17">ROUNDUP(T27,2)</f>
        <v>0</v>
      </c>
    </row>
    <row r="28" spans="1:21" x14ac:dyDescent="0.45">
      <c r="A28" s="11"/>
      <c r="B28" s="16"/>
      <c r="C28" s="80"/>
      <c r="D28" s="331"/>
      <c r="E28" s="521"/>
      <c r="F28" s="19"/>
      <c r="G28" s="19"/>
      <c r="H28" s="87"/>
      <c r="I28" s="520">
        <f t="shared" si="0"/>
        <v>0</v>
      </c>
      <c r="J28" s="673"/>
      <c r="L28" s="330">
        <f t="shared" ref="L28:L33" si="18">IF(E28=0,0, (E28-50000)/10000)</f>
        <v>0</v>
      </c>
      <c r="M28" s="330">
        <f t="shared" si="11"/>
        <v>0</v>
      </c>
      <c r="N28" s="330">
        <f t="shared" si="12"/>
        <v>0</v>
      </c>
      <c r="O28" s="330">
        <f t="shared" ref="O28:O33" si="19">IF(C28="ทุนภายใน",1, IF(C28="ทุนภายนอก", 1.5, IF(C28="ทุนต่างประเทศ", 2, 0)))</f>
        <v>0</v>
      </c>
      <c r="P28" s="330">
        <f t="shared" si="13"/>
        <v>0</v>
      </c>
      <c r="Q28" s="330">
        <f t="shared" si="14"/>
        <v>0</v>
      </c>
      <c r="R28" s="330">
        <f t="shared" ref="R28:R33" si="20">IF(E28=0, 0, IF(E28&lt;=50000, (6*Q28)))</f>
        <v>0</v>
      </c>
      <c r="S28" s="330">
        <f t="shared" si="15"/>
        <v>0</v>
      </c>
      <c r="T28" s="330">
        <f t="shared" si="16"/>
        <v>0</v>
      </c>
      <c r="U28" s="330">
        <f t="shared" si="17"/>
        <v>0</v>
      </c>
    </row>
    <row r="29" spans="1:21" x14ac:dyDescent="0.45">
      <c r="A29" s="11"/>
      <c r="B29" s="16"/>
      <c r="C29" s="80"/>
      <c r="D29" s="331"/>
      <c r="E29" s="521"/>
      <c r="F29" s="19"/>
      <c r="G29" s="19"/>
      <c r="H29" s="87"/>
      <c r="I29" s="520">
        <f t="shared" si="0"/>
        <v>0</v>
      </c>
      <c r="J29" s="673"/>
      <c r="L29" s="330">
        <f t="shared" si="18"/>
        <v>0</v>
      </c>
      <c r="M29" s="330">
        <f t="shared" si="11"/>
        <v>0</v>
      </c>
      <c r="N29" s="330">
        <f t="shared" si="12"/>
        <v>0</v>
      </c>
      <c r="O29" s="330">
        <f t="shared" si="19"/>
        <v>0</v>
      </c>
      <c r="P29" s="330">
        <f t="shared" si="13"/>
        <v>0</v>
      </c>
      <c r="Q29" s="330">
        <f t="shared" si="14"/>
        <v>0</v>
      </c>
      <c r="R29" s="330">
        <f t="shared" si="20"/>
        <v>0</v>
      </c>
      <c r="S29" s="330">
        <f t="shared" si="15"/>
        <v>0</v>
      </c>
      <c r="T29" s="330">
        <f t="shared" si="16"/>
        <v>0</v>
      </c>
      <c r="U29" s="330">
        <f t="shared" si="17"/>
        <v>0</v>
      </c>
    </row>
    <row r="30" spans="1:21" x14ac:dyDescent="0.45">
      <c r="A30" s="11"/>
      <c r="B30" s="19"/>
      <c r="C30" s="80"/>
      <c r="D30" s="331"/>
      <c r="E30" s="521"/>
      <c r="F30" s="19"/>
      <c r="G30" s="19"/>
      <c r="H30" s="324"/>
      <c r="I30" s="520">
        <f t="shared" si="0"/>
        <v>0</v>
      </c>
      <c r="J30" s="673"/>
      <c r="L30" s="330">
        <f t="shared" si="18"/>
        <v>0</v>
      </c>
      <c r="M30" s="330">
        <f t="shared" si="11"/>
        <v>0</v>
      </c>
      <c r="N30" s="330">
        <f t="shared" si="12"/>
        <v>0</v>
      </c>
      <c r="O30" s="330">
        <f t="shared" si="19"/>
        <v>0</v>
      </c>
      <c r="P30" s="330">
        <f t="shared" si="13"/>
        <v>0</v>
      </c>
      <c r="Q30" s="330">
        <f t="shared" si="14"/>
        <v>0</v>
      </c>
      <c r="R30" s="330">
        <f t="shared" si="20"/>
        <v>0</v>
      </c>
      <c r="S30" s="330">
        <f t="shared" si="15"/>
        <v>0</v>
      </c>
      <c r="T30" s="330">
        <f t="shared" si="16"/>
        <v>0</v>
      </c>
      <c r="U30" s="330">
        <f t="shared" si="17"/>
        <v>0</v>
      </c>
    </row>
    <row r="31" spans="1:21" x14ac:dyDescent="0.45">
      <c r="A31" s="11" t="s">
        <v>319</v>
      </c>
      <c r="B31" s="19"/>
      <c r="C31" s="80"/>
      <c r="D31" s="331"/>
      <c r="E31" s="521"/>
      <c r="F31" s="19"/>
      <c r="G31" s="19"/>
      <c r="H31" s="324"/>
      <c r="I31" s="520">
        <f t="shared" si="0"/>
        <v>0</v>
      </c>
      <c r="J31" s="673"/>
      <c r="L31" s="330">
        <f t="shared" si="18"/>
        <v>0</v>
      </c>
      <c r="M31" s="330">
        <f t="shared" si="11"/>
        <v>0</v>
      </c>
      <c r="N31" s="330">
        <f t="shared" si="12"/>
        <v>0</v>
      </c>
      <c r="O31" s="330">
        <f t="shared" si="19"/>
        <v>0</v>
      </c>
      <c r="P31" s="330">
        <f t="shared" si="13"/>
        <v>0</v>
      </c>
      <c r="Q31" s="330">
        <f t="shared" si="14"/>
        <v>0</v>
      </c>
      <c r="R31" s="330">
        <f t="shared" si="20"/>
        <v>0</v>
      </c>
      <c r="S31" s="330">
        <f t="shared" si="15"/>
        <v>0</v>
      </c>
      <c r="T31" s="330">
        <f t="shared" si="16"/>
        <v>0</v>
      </c>
      <c r="U31" s="330">
        <f t="shared" si="17"/>
        <v>0</v>
      </c>
    </row>
    <row r="32" spans="1:21" x14ac:dyDescent="0.45">
      <c r="A32" s="11"/>
      <c r="B32" s="19"/>
      <c r="C32" s="80"/>
      <c r="D32" s="331"/>
      <c r="E32" s="521"/>
      <c r="F32" s="19"/>
      <c r="G32" s="19"/>
      <c r="H32" s="324"/>
      <c r="I32" s="520">
        <f t="shared" si="0"/>
        <v>0</v>
      </c>
      <c r="J32" s="673"/>
      <c r="L32" s="330">
        <f t="shared" si="18"/>
        <v>0</v>
      </c>
      <c r="M32" s="330">
        <f t="shared" si="11"/>
        <v>0</v>
      </c>
      <c r="N32" s="330">
        <f t="shared" si="12"/>
        <v>0</v>
      </c>
      <c r="O32" s="330">
        <f t="shared" si="19"/>
        <v>0</v>
      </c>
      <c r="P32" s="330">
        <f t="shared" si="13"/>
        <v>0</v>
      </c>
      <c r="Q32" s="330">
        <f t="shared" si="14"/>
        <v>0</v>
      </c>
      <c r="R32" s="330">
        <f t="shared" si="20"/>
        <v>0</v>
      </c>
      <c r="S32" s="330">
        <f t="shared" si="15"/>
        <v>0</v>
      </c>
      <c r="T32" s="330">
        <f t="shared" si="16"/>
        <v>0</v>
      </c>
      <c r="U32" s="330">
        <f t="shared" si="17"/>
        <v>0</v>
      </c>
    </row>
    <row r="33" spans="1:21" x14ac:dyDescent="0.45">
      <c r="A33" s="11"/>
      <c r="B33" s="19"/>
      <c r="C33" s="80"/>
      <c r="D33" s="331"/>
      <c r="E33" s="521"/>
      <c r="F33" s="19"/>
      <c r="G33" s="19"/>
      <c r="H33" s="324"/>
      <c r="I33" s="520">
        <f t="shared" si="0"/>
        <v>0</v>
      </c>
      <c r="J33" s="673"/>
      <c r="L33" s="330">
        <f t="shared" si="18"/>
        <v>0</v>
      </c>
      <c r="M33" s="330">
        <f t="shared" si="11"/>
        <v>0</v>
      </c>
      <c r="N33" s="330">
        <f t="shared" si="12"/>
        <v>0</v>
      </c>
      <c r="O33" s="330">
        <f t="shared" si="19"/>
        <v>0</v>
      </c>
      <c r="P33" s="330">
        <f t="shared" si="13"/>
        <v>0</v>
      </c>
      <c r="Q33" s="330">
        <f t="shared" si="14"/>
        <v>0</v>
      </c>
      <c r="R33" s="330">
        <f t="shared" si="20"/>
        <v>0</v>
      </c>
      <c r="S33" s="330">
        <f t="shared" si="15"/>
        <v>0</v>
      </c>
      <c r="T33" s="330">
        <f t="shared" si="16"/>
        <v>0</v>
      </c>
      <c r="U33" s="330">
        <f t="shared" si="17"/>
        <v>0</v>
      </c>
    </row>
    <row r="34" spans="1:21" x14ac:dyDescent="0.45">
      <c r="A34" s="322" t="s">
        <v>321</v>
      </c>
      <c r="B34" s="514"/>
      <c r="C34" s="515"/>
      <c r="D34" s="515"/>
      <c r="E34" s="332"/>
      <c r="F34" s="514"/>
      <c r="G34" s="514"/>
      <c r="H34" s="516"/>
      <c r="I34" s="522"/>
      <c r="J34" s="673"/>
      <c r="L34" s="160"/>
      <c r="M34" s="160"/>
      <c r="N34" s="160"/>
      <c r="O34" s="160"/>
      <c r="P34" s="160"/>
      <c r="Q34" s="160"/>
      <c r="R34" s="160"/>
      <c r="S34" s="160"/>
      <c r="T34" s="160"/>
      <c r="U34" s="160"/>
    </row>
    <row r="35" spans="1:21" x14ac:dyDescent="0.45">
      <c r="A35" s="11" t="s">
        <v>317</v>
      </c>
      <c r="B35" s="19"/>
      <c r="C35" s="80"/>
      <c r="D35" s="331"/>
      <c r="E35" s="521"/>
      <c r="F35" s="19"/>
      <c r="G35" s="19"/>
      <c r="H35" s="324"/>
      <c r="I35" s="520">
        <f t="shared" si="0"/>
        <v>0</v>
      </c>
      <c r="J35" s="673"/>
      <c r="L35" s="330">
        <f>IF(E35=0,0, (E35-50000)/10000)</f>
        <v>0</v>
      </c>
      <c r="M35" s="330">
        <f t="shared" si="11"/>
        <v>0</v>
      </c>
      <c r="N35" s="330">
        <f t="shared" si="12"/>
        <v>0</v>
      </c>
      <c r="O35" s="330">
        <f>IF(C35="ทุนภายใน",1, IF(C35="ทุนภายนอก", 1.5, IF(C35="ทุนต่างประเทศ", 2, 0)))</f>
        <v>0</v>
      </c>
      <c r="P35" s="330">
        <f t="shared" si="13"/>
        <v>0</v>
      </c>
      <c r="Q35" s="330">
        <f t="shared" si="14"/>
        <v>0</v>
      </c>
      <c r="R35" s="330">
        <f>IF(E35=0, 0, IF(E35&lt;=50000, (6*Q35)))</f>
        <v>0</v>
      </c>
      <c r="S35" s="330">
        <f t="shared" si="15"/>
        <v>0</v>
      </c>
      <c r="T35" s="330">
        <f t="shared" si="16"/>
        <v>0</v>
      </c>
      <c r="U35" s="330">
        <f t="shared" si="17"/>
        <v>0</v>
      </c>
    </row>
    <row r="36" spans="1:21" x14ac:dyDescent="0.45">
      <c r="A36" s="11"/>
      <c r="B36" s="19"/>
      <c r="C36" s="80"/>
      <c r="D36" s="331"/>
      <c r="E36" s="546"/>
      <c r="F36" s="19"/>
      <c r="G36" s="16"/>
      <c r="H36" s="328"/>
      <c r="I36" s="520">
        <f t="shared" si="0"/>
        <v>0</v>
      </c>
      <c r="J36" s="673"/>
      <c r="L36" s="330">
        <f t="shared" ref="L36:L38" si="21">IF(E36=0,0, (E36-50000)/10000)</f>
        <v>0</v>
      </c>
      <c r="M36" s="330">
        <f t="shared" si="11"/>
        <v>0</v>
      </c>
      <c r="N36" s="330">
        <f t="shared" si="12"/>
        <v>0</v>
      </c>
      <c r="O36" s="330">
        <f t="shared" ref="O36:O38" si="22">IF(C36="ทุนภายใน",1, IF(C36="ทุนภายนอก", 1.5, IF(C36="ทุนต่างประเทศ", 2, 0)))</f>
        <v>0</v>
      </c>
      <c r="P36" s="330">
        <f t="shared" si="13"/>
        <v>0</v>
      </c>
      <c r="Q36" s="330">
        <f t="shared" si="14"/>
        <v>0</v>
      </c>
      <c r="R36" s="330">
        <f t="shared" ref="R36:R38" si="23">IF(E36=0, 0, IF(E36&lt;=50000, (6*Q36)))</f>
        <v>0</v>
      </c>
      <c r="S36" s="330">
        <f t="shared" si="15"/>
        <v>0</v>
      </c>
      <c r="T36" s="330">
        <f t="shared" si="16"/>
        <v>0</v>
      </c>
      <c r="U36" s="330">
        <f t="shared" si="17"/>
        <v>0</v>
      </c>
    </row>
    <row r="37" spans="1:21" x14ac:dyDescent="0.45">
      <c r="A37" s="11" t="s">
        <v>319</v>
      </c>
      <c r="B37" s="19"/>
      <c r="C37" s="80"/>
      <c r="D37" s="331"/>
      <c r="E37" s="521"/>
      <c r="F37" s="19"/>
      <c r="G37" s="19"/>
      <c r="H37" s="324"/>
      <c r="I37" s="520">
        <f t="shared" si="0"/>
        <v>0</v>
      </c>
      <c r="J37" s="673"/>
      <c r="L37" s="330">
        <f t="shared" si="21"/>
        <v>0</v>
      </c>
      <c r="M37" s="330">
        <f t="shared" si="11"/>
        <v>0</v>
      </c>
      <c r="N37" s="330">
        <f t="shared" si="12"/>
        <v>0</v>
      </c>
      <c r="O37" s="330">
        <f t="shared" si="22"/>
        <v>0</v>
      </c>
      <c r="P37" s="330">
        <f t="shared" si="13"/>
        <v>0</v>
      </c>
      <c r="Q37" s="330">
        <f t="shared" si="14"/>
        <v>0</v>
      </c>
      <c r="R37" s="330">
        <f t="shared" si="23"/>
        <v>0</v>
      </c>
      <c r="S37" s="330">
        <f t="shared" si="15"/>
        <v>0</v>
      </c>
      <c r="T37" s="330">
        <f t="shared" si="16"/>
        <v>0</v>
      </c>
      <c r="U37" s="330">
        <f t="shared" si="17"/>
        <v>0</v>
      </c>
    </row>
    <row r="38" spans="1:21" x14ac:dyDescent="0.45">
      <c r="A38" s="11"/>
      <c r="B38" s="16"/>
      <c r="C38" s="80"/>
      <c r="D38" s="331"/>
      <c r="E38" s="521"/>
      <c r="F38" s="19"/>
      <c r="G38" s="16"/>
      <c r="H38" s="87"/>
      <c r="I38" s="520">
        <f>IF(E38=0,0, IF(AND(E38&gt;50000, D38="ในสัญญา"), U38*H38, IF(AND(E38&lt;=50000, D38="ในสัญญา"), R38*H38, 3)))</f>
        <v>0</v>
      </c>
      <c r="J38" s="673"/>
      <c r="L38" s="330">
        <f t="shared" si="21"/>
        <v>0</v>
      </c>
      <c r="M38" s="330">
        <f t="shared" si="11"/>
        <v>0</v>
      </c>
      <c r="N38" s="330">
        <f t="shared" si="12"/>
        <v>0</v>
      </c>
      <c r="O38" s="330">
        <f t="shared" si="22"/>
        <v>0</v>
      </c>
      <c r="P38" s="330">
        <f t="shared" si="13"/>
        <v>0</v>
      </c>
      <c r="Q38" s="330">
        <f t="shared" si="14"/>
        <v>0</v>
      </c>
      <c r="R38" s="330">
        <f t="shared" si="23"/>
        <v>0</v>
      </c>
      <c r="S38" s="330">
        <f t="shared" si="15"/>
        <v>0</v>
      </c>
      <c r="T38" s="330">
        <f t="shared" si="16"/>
        <v>0</v>
      </c>
      <c r="U38" s="330">
        <f t="shared" si="17"/>
        <v>0</v>
      </c>
    </row>
    <row r="39" spans="1:21" x14ac:dyDescent="0.45">
      <c r="A39" s="322" t="s">
        <v>322</v>
      </c>
      <c r="B39" s="322"/>
      <c r="C39" s="518"/>
      <c r="D39" s="514"/>
      <c r="E39" s="323"/>
      <c r="F39" s="514"/>
      <c r="G39" s="518"/>
      <c r="H39" s="516"/>
      <c r="I39" s="516"/>
      <c r="J39" s="3"/>
    </row>
    <row r="40" spans="1:21" x14ac:dyDescent="0.45">
      <c r="A40" s="336" t="s">
        <v>915</v>
      </c>
      <c r="B40" s="19"/>
      <c r="C40" s="19"/>
      <c r="D40" s="19"/>
      <c r="E40" s="19"/>
      <c r="F40" s="19"/>
      <c r="G40" s="19"/>
      <c r="H40" s="19"/>
      <c r="I40" s="519"/>
      <c r="J40" s="673" t="s">
        <v>271</v>
      </c>
    </row>
    <row r="41" spans="1:21" x14ac:dyDescent="0.45">
      <c r="A41" s="337"/>
      <c r="B41" s="19"/>
      <c r="C41" s="19"/>
      <c r="D41" s="19"/>
      <c r="E41" s="19"/>
      <c r="F41" s="19"/>
      <c r="G41" s="19"/>
      <c r="H41" s="19"/>
      <c r="I41" s="519"/>
      <c r="J41" s="674" t="s">
        <v>323</v>
      </c>
    </row>
    <row r="42" spans="1:21" x14ac:dyDescent="0.45">
      <c r="A42" s="338"/>
      <c r="B42" s="19"/>
      <c r="C42" s="19"/>
      <c r="D42" s="19"/>
      <c r="E42" s="19"/>
      <c r="F42" s="19"/>
      <c r="G42" s="19"/>
      <c r="H42" s="19"/>
      <c r="I42" s="519"/>
      <c r="J42" s="673"/>
    </row>
    <row r="43" spans="1:21" x14ac:dyDescent="0.45">
      <c r="A43" s="339" t="s">
        <v>324</v>
      </c>
      <c r="B43" s="19"/>
      <c r="C43" s="19"/>
      <c r="D43" s="19"/>
      <c r="E43" s="19"/>
      <c r="F43" s="19"/>
      <c r="G43" s="19"/>
      <c r="H43" s="19"/>
      <c r="I43" s="340"/>
      <c r="J43" s="675"/>
    </row>
    <row r="44" spans="1:21" x14ac:dyDescent="0.45">
      <c r="A44" s="84" t="s">
        <v>325</v>
      </c>
      <c r="B44" s="19"/>
      <c r="C44" s="19"/>
      <c r="D44" s="19"/>
      <c r="E44" s="19"/>
      <c r="F44" s="19"/>
      <c r="G44" s="19"/>
      <c r="H44" s="19"/>
      <c r="I44" s="519"/>
      <c r="J44" s="673" t="s">
        <v>326</v>
      </c>
    </row>
    <row r="45" spans="1:21" x14ac:dyDescent="0.45">
      <c r="A45" s="84" t="s">
        <v>327</v>
      </c>
      <c r="B45" s="19"/>
      <c r="C45" s="19"/>
      <c r="D45" s="19"/>
      <c r="E45" s="19"/>
      <c r="F45" s="19"/>
      <c r="G45" s="19"/>
      <c r="H45" s="19"/>
      <c r="I45" s="519"/>
      <c r="J45" s="673" t="s">
        <v>328</v>
      </c>
    </row>
    <row r="46" spans="1:21" x14ac:dyDescent="0.45">
      <c r="A46" s="84"/>
      <c r="B46" s="19"/>
      <c r="C46" s="19"/>
      <c r="D46" s="19"/>
      <c r="E46" s="19"/>
      <c r="F46" s="19"/>
      <c r="G46" s="19"/>
      <c r="H46" s="19"/>
      <c r="I46" s="519"/>
      <c r="J46" s="673" t="s">
        <v>329</v>
      </c>
    </row>
    <row r="47" spans="1:21" x14ac:dyDescent="0.45">
      <c r="A47" s="84"/>
      <c r="B47" s="19"/>
      <c r="C47" s="19"/>
      <c r="D47" s="19"/>
      <c r="E47" s="19"/>
      <c r="F47" s="19"/>
      <c r="G47" s="19"/>
      <c r="H47" s="19"/>
      <c r="I47" s="519"/>
      <c r="J47" s="673"/>
    </row>
    <row r="48" spans="1:21" x14ac:dyDescent="0.45">
      <c r="A48" s="84"/>
      <c r="B48" s="19"/>
      <c r="C48" s="19"/>
      <c r="D48" s="19"/>
      <c r="E48" s="19"/>
      <c r="F48" s="19"/>
      <c r="G48" s="19"/>
      <c r="H48" s="19"/>
      <c r="I48" s="519"/>
      <c r="J48" s="673"/>
    </row>
    <row r="49" spans="1:12" x14ac:dyDescent="0.45">
      <c r="A49" s="84"/>
      <c r="B49" s="19"/>
      <c r="C49" s="19"/>
      <c r="D49" s="19"/>
      <c r="E49" s="19"/>
      <c r="F49" s="19"/>
      <c r="G49" s="19"/>
      <c r="H49" s="19"/>
      <c r="I49" s="519"/>
      <c r="J49" s="673"/>
    </row>
    <row r="50" spans="1:12" x14ac:dyDescent="0.45">
      <c r="A50" s="84" t="s">
        <v>330</v>
      </c>
      <c r="B50" s="19"/>
      <c r="C50" s="19"/>
      <c r="D50" s="19"/>
      <c r="E50" s="19"/>
      <c r="F50" s="19"/>
      <c r="G50" s="19"/>
      <c r="H50" s="19"/>
      <c r="I50" s="519"/>
      <c r="J50" s="673" t="s">
        <v>271</v>
      </c>
    </row>
    <row r="51" spans="1:12" x14ac:dyDescent="0.45">
      <c r="A51" s="84" t="s">
        <v>331</v>
      </c>
      <c r="B51" s="19"/>
      <c r="C51" s="19"/>
      <c r="D51" s="19"/>
      <c r="E51" s="19"/>
      <c r="F51" s="19"/>
      <c r="G51" s="19"/>
      <c r="H51" s="19"/>
      <c r="I51" s="519"/>
      <c r="J51" s="673" t="s">
        <v>332</v>
      </c>
    </row>
    <row r="52" spans="1:12" x14ac:dyDescent="0.45">
      <c r="A52" s="11" t="s">
        <v>333</v>
      </c>
      <c r="B52" s="19"/>
      <c r="C52" s="19"/>
      <c r="D52" s="19"/>
      <c r="E52" s="19"/>
      <c r="F52" s="19"/>
      <c r="G52" s="19"/>
      <c r="H52" s="19"/>
      <c r="I52" s="519"/>
      <c r="J52" s="673" t="s">
        <v>334</v>
      </c>
      <c r="L52" s="342">
        <f>SUM(I8:I54)</f>
        <v>0</v>
      </c>
    </row>
    <row r="53" spans="1:12" x14ac:dyDescent="0.45">
      <c r="A53" s="11"/>
      <c r="B53" s="19"/>
      <c r="C53" s="19"/>
      <c r="D53" s="19"/>
      <c r="E53" s="19"/>
      <c r="F53" s="19"/>
      <c r="G53" s="19"/>
      <c r="H53" s="19"/>
      <c r="I53" s="519"/>
      <c r="J53" s="673" t="s">
        <v>335</v>
      </c>
      <c r="L53" s="605"/>
    </row>
    <row r="54" spans="1:12" x14ac:dyDescent="0.45">
      <c r="A54" s="84"/>
      <c r="B54" s="19"/>
      <c r="C54" s="19"/>
      <c r="D54" s="19"/>
      <c r="E54" s="19"/>
      <c r="F54" s="19"/>
      <c r="G54" s="19"/>
      <c r="H54" s="19"/>
      <c r="I54" s="519"/>
      <c r="J54" s="673"/>
      <c r="L54" s="605"/>
    </row>
    <row r="55" spans="1:12" x14ac:dyDescent="0.45">
      <c r="A55" s="343" t="s">
        <v>336</v>
      </c>
      <c r="B55" s="514"/>
      <c r="C55" s="514"/>
      <c r="D55" s="514"/>
      <c r="E55" s="514"/>
      <c r="F55" s="514"/>
      <c r="G55" s="514"/>
      <c r="H55" s="514"/>
      <c r="I55" s="516"/>
      <c r="J55" s="676" t="s">
        <v>337</v>
      </c>
    </row>
    <row r="56" spans="1:12" x14ac:dyDescent="0.45">
      <c r="A56" s="343" t="s">
        <v>338</v>
      </c>
      <c r="B56" s="514"/>
      <c r="C56" s="514"/>
      <c r="D56" s="514"/>
      <c r="E56" s="514"/>
      <c r="F56" s="514"/>
      <c r="G56" s="514"/>
      <c r="H56" s="514"/>
      <c r="I56" s="516"/>
      <c r="J56" s="676" t="s">
        <v>953</v>
      </c>
    </row>
    <row r="57" spans="1:12" x14ac:dyDescent="0.45">
      <c r="A57" s="343" t="s">
        <v>339</v>
      </c>
      <c r="B57" s="514"/>
      <c r="C57" s="514"/>
      <c r="D57" s="514"/>
      <c r="E57" s="514"/>
      <c r="F57" s="514"/>
      <c r="G57" s="514"/>
      <c r="H57" s="514"/>
      <c r="I57" s="516"/>
      <c r="J57" s="676" t="s">
        <v>340</v>
      </c>
    </row>
    <row r="58" spans="1:12" x14ac:dyDescent="0.45">
      <c r="A58" s="11" t="s">
        <v>341</v>
      </c>
      <c r="B58" s="19"/>
      <c r="C58" s="19"/>
      <c r="D58" s="19"/>
      <c r="E58" s="19"/>
      <c r="F58" s="19"/>
      <c r="G58" s="19"/>
      <c r="H58" s="19"/>
      <c r="I58" s="519"/>
      <c r="J58" s="673" t="s">
        <v>342</v>
      </c>
    </row>
    <row r="59" spans="1:12" x14ac:dyDescent="0.45">
      <c r="A59" s="11" t="s">
        <v>343</v>
      </c>
      <c r="B59" s="19"/>
      <c r="C59" s="19"/>
      <c r="D59" s="19"/>
      <c r="E59" s="19"/>
      <c r="F59" s="19"/>
      <c r="G59" s="19"/>
      <c r="H59" s="19"/>
      <c r="I59" s="519"/>
      <c r="J59" s="673"/>
    </row>
    <row r="60" spans="1:12" x14ac:dyDescent="0.45">
      <c r="A60" s="11" t="s">
        <v>344</v>
      </c>
      <c r="B60" s="19"/>
      <c r="C60" s="19"/>
      <c r="D60" s="19"/>
      <c r="E60" s="19"/>
      <c r="F60" s="19"/>
      <c r="G60" s="19"/>
      <c r="H60" s="19"/>
      <c r="I60" s="519"/>
      <c r="J60" s="673"/>
    </row>
    <row r="61" spans="1:12" x14ac:dyDescent="0.45">
      <c r="A61" s="11" t="s">
        <v>345</v>
      </c>
      <c r="B61" s="19"/>
      <c r="C61" s="19"/>
      <c r="D61" s="19"/>
      <c r="E61" s="19"/>
      <c r="F61" s="19"/>
      <c r="G61" s="19"/>
      <c r="H61" s="19"/>
      <c r="I61" s="519"/>
      <c r="J61" s="673" t="s">
        <v>346</v>
      </c>
    </row>
    <row r="62" spans="1:12" x14ac:dyDescent="0.45">
      <c r="A62" s="344" t="s">
        <v>347</v>
      </c>
      <c r="B62" s="19"/>
      <c r="C62" s="19"/>
      <c r="D62" s="19"/>
      <c r="E62" s="19"/>
      <c r="F62" s="19"/>
      <c r="G62" s="19"/>
      <c r="H62" s="19"/>
      <c r="I62" s="519"/>
      <c r="J62" s="673" t="s">
        <v>342</v>
      </c>
    </row>
    <row r="63" spans="1:12" x14ac:dyDescent="0.45">
      <c r="A63" s="344"/>
      <c r="B63" s="19"/>
      <c r="C63" s="19"/>
      <c r="D63" s="19"/>
      <c r="E63" s="19"/>
      <c r="F63" s="19"/>
      <c r="G63" s="19"/>
      <c r="H63" s="19"/>
      <c r="I63" s="519"/>
      <c r="J63" s="673"/>
    </row>
    <row r="64" spans="1:12" x14ac:dyDescent="0.45">
      <c r="A64" s="344"/>
      <c r="B64" s="19"/>
      <c r="C64" s="19"/>
      <c r="D64" s="19"/>
      <c r="E64" s="19"/>
      <c r="F64" s="19"/>
      <c r="G64" s="19"/>
      <c r="H64" s="19"/>
      <c r="I64" s="519"/>
      <c r="J64" s="673"/>
    </row>
    <row r="65" spans="1:12" x14ac:dyDescent="0.45">
      <c r="A65" s="11" t="s">
        <v>348</v>
      </c>
      <c r="B65" s="19"/>
      <c r="C65" s="19"/>
      <c r="D65" s="19"/>
      <c r="E65" s="19"/>
      <c r="F65" s="19"/>
      <c r="G65" s="19"/>
      <c r="H65" s="19"/>
      <c r="I65" s="519"/>
      <c r="J65" s="673"/>
    </row>
    <row r="66" spans="1:12" x14ac:dyDescent="0.45">
      <c r="A66" s="11" t="s">
        <v>349</v>
      </c>
      <c r="B66" s="19"/>
      <c r="C66" s="19"/>
      <c r="D66" s="19"/>
      <c r="E66" s="19"/>
      <c r="F66" s="19"/>
      <c r="G66" s="19"/>
      <c r="H66" s="19"/>
      <c r="I66" s="519"/>
      <c r="J66" s="673"/>
    </row>
    <row r="67" spans="1:12" x14ac:dyDescent="0.45">
      <c r="A67" s="11" t="s">
        <v>345</v>
      </c>
      <c r="B67" s="19"/>
      <c r="C67" s="19"/>
      <c r="D67" s="19"/>
      <c r="E67" s="19"/>
      <c r="F67" s="19"/>
      <c r="G67" s="19"/>
      <c r="H67" s="19"/>
      <c r="I67" s="519"/>
      <c r="J67" s="673" t="s">
        <v>350</v>
      </c>
    </row>
    <row r="68" spans="1:12" x14ac:dyDescent="0.45">
      <c r="A68" s="344" t="s">
        <v>347</v>
      </c>
      <c r="B68" s="19"/>
      <c r="C68" s="19"/>
      <c r="D68" s="19"/>
      <c r="E68" s="19"/>
      <c r="F68" s="19"/>
      <c r="G68" s="19"/>
      <c r="H68" s="19"/>
      <c r="I68" s="519"/>
      <c r="J68" s="673" t="s">
        <v>351</v>
      </c>
    </row>
    <row r="69" spans="1:12" x14ac:dyDescent="0.45">
      <c r="A69" s="344"/>
      <c r="B69" s="19"/>
      <c r="C69" s="19"/>
      <c r="D69" s="19"/>
      <c r="E69" s="19"/>
      <c r="F69" s="19"/>
      <c r="G69" s="19"/>
      <c r="H69" s="19"/>
      <c r="I69" s="519"/>
      <c r="J69" s="673"/>
    </row>
    <row r="70" spans="1:12" x14ac:dyDescent="0.45">
      <c r="A70" s="344"/>
      <c r="B70" s="19"/>
      <c r="C70" s="19"/>
      <c r="D70" s="19"/>
      <c r="E70" s="19"/>
      <c r="F70" s="19"/>
      <c r="G70" s="19"/>
      <c r="H70" s="19"/>
      <c r="I70" s="519"/>
      <c r="J70" s="673"/>
    </row>
    <row r="71" spans="1:12" x14ac:dyDescent="0.45">
      <c r="A71" s="11" t="s">
        <v>352</v>
      </c>
      <c r="B71" s="19"/>
      <c r="C71" s="19"/>
      <c r="D71" s="19"/>
      <c r="E71" s="19"/>
      <c r="F71" s="19"/>
      <c r="G71" s="19"/>
      <c r="H71" s="19"/>
      <c r="I71" s="519"/>
      <c r="J71" s="673"/>
    </row>
    <row r="72" spans="1:12" x14ac:dyDescent="0.45">
      <c r="A72" s="11" t="s">
        <v>353</v>
      </c>
      <c r="B72" s="19"/>
      <c r="C72" s="19"/>
      <c r="D72" s="19"/>
      <c r="E72" s="19"/>
      <c r="F72" s="19"/>
      <c r="G72" s="19"/>
      <c r="H72" s="19"/>
      <c r="I72" s="519"/>
      <c r="J72" s="673"/>
    </row>
    <row r="73" spans="1:12" x14ac:dyDescent="0.45">
      <c r="A73" s="11" t="s">
        <v>354</v>
      </c>
      <c r="B73" s="19"/>
      <c r="C73" s="19"/>
      <c r="D73" s="19"/>
      <c r="E73" s="19"/>
      <c r="F73" s="19"/>
      <c r="G73" s="19"/>
      <c r="H73" s="19"/>
      <c r="I73" s="519"/>
      <c r="J73" s="673"/>
    </row>
    <row r="74" spans="1:12" x14ac:dyDescent="0.45">
      <c r="A74" s="11" t="s">
        <v>355</v>
      </c>
      <c r="B74" s="19"/>
      <c r="C74" s="19"/>
      <c r="D74" s="19"/>
      <c r="E74" s="19"/>
      <c r="F74" s="19"/>
      <c r="G74" s="19"/>
      <c r="H74" s="19"/>
      <c r="I74" s="519"/>
      <c r="J74" s="673"/>
    </row>
    <row r="75" spans="1:12" x14ac:dyDescent="0.45">
      <c r="A75" s="11" t="s">
        <v>345</v>
      </c>
      <c r="B75" s="19"/>
      <c r="C75" s="19"/>
      <c r="D75" s="19"/>
      <c r="E75" s="19"/>
      <c r="F75" s="19"/>
      <c r="G75" s="19"/>
      <c r="H75" s="19"/>
      <c r="I75" s="519"/>
      <c r="J75" s="673" t="s">
        <v>356</v>
      </c>
    </row>
    <row r="76" spans="1:12" x14ac:dyDescent="0.45">
      <c r="A76" s="344" t="s">
        <v>347</v>
      </c>
      <c r="B76" s="19"/>
      <c r="C76" s="19"/>
      <c r="D76" s="19"/>
      <c r="E76" s="19"/>
      <c r="F76" s="19"/>
      <c r="G76" s="19"/>
      <c r="H76" s="19"/>
      <c r="I76" s="519"/>
      <c r="J76" s="673" t="s">
        <v>357</v>
      </c>
    </row>
    <row r="77" spans="1:12" ht="21" customHeight="1" x14ac:dyDescent="0.45">
      <c r="A77" s="344"/>
      <c r="B77" s="246"/>
      <c r="C77" s="246"/>
      <c r="D77" s="19"/>
      <c r="E77" s="19"/>
      <c r="F77" s="19"/>
      <c r="G77" s="19"/>
      <c r="H77" s="19"/>
      <c r="I77" s="628"/>
      <c r="J77" s="346"/>
      <c r="L77" s="342">
        <f>SUM(I58:I77)/26</f>
        <v>0</v>
      </c>
    </row>
    <row r="78" spans="1:12" x14ac:dyDescent="0.45">
      <c r="A78" s="523" t="s">
        <v>5</v>
      </c>
      <c r="B78" s="226"/>
      <c r="C78" s="226"/>
      <c r="D78" s="648"/>
      <c r="E78" s="648"/>
      <c r="F78" s="648"/>
      <c r="G78" s="648"/>
      <c r="H78" s="648"/>
      <c r="I78" s="651">
        <f>L52+L77</f>
        <v>0</v>
      </c>
      <c r="J78" s="649"/>
    </row>
    <row r="79" spans="1:12" x14ac:dyDescent="0.45">
      <c r="A79" s="282"/>
      <c r="B79" s="246"/>
      <c r="C79" s="246"/>
      <c r="D79" s="246"/>
      <c r="E79" s="246"/>
      <c r="F79" s="246"/>
      <c r="G79" s="246"/>
      <c r="H79" s="246"/>
      <c r="I79" s="650"/>
      <c r="J79" s="650"/>
    </row>
    <row r="80" spans="1:12" x14ac:dyDescent="0.45">
      <c r="A80" s="347" t="s">
        <v>222</v>
      </c>
      <c r="B80" s="943" t="s">
        <v>358</v>
      </c>
      <c r="C80" s="944"/>
      <c r="D80" s="944"/>
      <c r="E80" s="348"/>
      <c r="F80" s="348"/>
      <c r="G80" s="348"/>
      <c r="H80" s="348"/>
      <c r="I80" s="348"/>
      <c r="J80" s="348"/>
    </row>
    <row r="81" spans="1:11" x14ac:dyDescent="0.45">
      <c r="A81" s="10" t="s">
        <v>947</v>
      </c>
      <c r="E81" s="174"/>
      <c r="F81" s="174"/>
      <c r="G81" s="174"/>
    </row>
    <row r="82" spans="1:11" x14ac:dyDescent="0.45">
      <c r="A82" s="10" t="s">
        <v>948</v>
      </c>
    </row>
    <row r="83" spans="1:11" s="263" customFormat="1" x14ac:dyDescent="0.45">
      <c r="A83" s="10"/>
      <c r="B83" s="945" t="s">
        <v>949</v>
      </c>
      <c r="C83" s="945"/>
      <c r="D83" s="945"/>
      <c r="E83" s="945"/>
      <c r="F83" s="945"/>
      <c r="G83" s="945"/>
      <c r="H83" s="945"/>
      <c r="I83" s="945"/>
      <c r="J83" s="945"/>
    </row>
    <row r="84" spans="1:11" x14ac:dyDescent="0.45">
      <c r="B84" s="174"/>
    </row>
    <row r="85" spans="1:11" x14ac:dyDescent="0.45">
      <c r="A85" s="350" t="s">
        <v>892</v>
      </c>
      <c r="B85" s="631"/>
      <c r="C85" s="174"/>
      <c r="D85" s="174"/>
      <c r="E85" s="174"/>
      <c r="F85" s="174"/>
      <c r="G85" s="174"/>
      <c r="H85" s="263"/>
      <c r="I85" s="263"/>
      <c r="J85" s="174"/>
      <c r="K85" s="174"/>
    </row>
    <row r="86" spans="1:11" x14ac:dyDescent="0.45">
      <c r="A86" s="4" t="s">
        <v>359</v>
      </c>
      <c r="B86" s="630"/>
      <c r="C86" s="174"/>
      <c r="D86" s="174"/>
      <c r="E86" s="174"/>
      <c r="F86" s="174"/>
      <c r="G86" s="174"/>
      <c r="H86" s="263"/>
      <c r="I86" s="263"/>
      <c r="J86" s="174"/>
      <c r="K86" s="174"/>
    </row>
    <row r="87" spans="1:11" x14ac:dyDescent="0.45">
      <c r="A87" s="925" t="s">
        <v>210</v>
      </c>
      <c r="B87" s="898" t="s">
        <v>360</v>
      </c>
      <c r="C87" s="898"/>
      <c r="D87" s="927" t="s">
        <v>361</v>
      </c>
      <c r="E87" s="928"/>
      <c r="F87" s="316" t="s">
        <v>98</v>
      </c>
      <c r="G87" s="316" t="s">
        <v>10</v>
      </c>
      <c r="H87" s="929" t="s">
        <v>362</v>
      </c>
      <c r="I87" s="930"/>
      <c r="J87" s="925" t="s">
        <v>101</v>
      </c>
    </row>
    <row r="88" spans="1:11" x14ac:dyDescent="0.45">
      <c r="A88" s="926"/>
      <c r="B88" s="898"/>
      <c r="C88" s="898"/>
      <c r="D88" s="933" t="s">
        <v>363</v>
      </c>
      <c r="E88" s="934"/>
      <c r="F88" s="314" t="s">
        <v>364</v>
      </c>
      <c r="G88" s="314" t="s">
        <v>365</v>
      </c>
      <c r="H88" s="931"/>
      <c r="I88" s="932"/>
      <c r="J88" s="926"/>
    </row>
    <row r="89" spans="1:11" x14ac:dyDescent="0.45">
      <c r="A89" s="343" t="s">
        <v>366</v>
      </c>
      <c r="B89" s="899"/>
      <c r="C89" s="900"/>
      <c r="D89" s="899"/>
      <c r="E89" s="900"/>
      <c r="F89" s="632"/>
      <c r="G89" s="515"/>
      <c r="H89" s="1244"/>
      <c r="I89" s="1245"/>
      <c r="J89" s="677"/>
    </row>
    <row r="90" spans="1:11" x14ac:dyDescent="0.45">
      <c r="A90" s="351" t="s">
        <v>367</v>
      </c>
      <c r="B90" s="889"/>
      <c r="C90" s="890"/>
      <c r="D90" s="889"/>
      <c r="E90" s="890"/>
      <c r="F90" s="633"/>
      <c r="G90" s="514"/>
      <c r="H90" s="1246"/>
      <c r="I90" s="1247"/>
      <c r="J90" s="678"/>
    </row>
    <row r="91" spans="1:11" x14ac:dyDescent="0.45">
      <c r="A91" s="11" t="s">
        <v>368</v>
      </c>
      <c r="B91" s="887"/>
      <c r="C91" s="888"/>
      <c r="D91" s="894"/>
      <c r="E91" s="895"/>
      <c r="F91" s="79"/>
      <c r="G91" s="16"/>
      <c r="H91" s="896"/>
      <c r="I91" s="897"/>
      <c r="J91" s="237" t="s">
        <v>369</v>
      </c>
    </row>
    <row r="92" spans="1:11" x14ac:dyDescent="0.45">
      <c r="A92" s="11" t="s">
        <v>370</v>
      </c>
      <c r="B92" s="887"/>
      <c r="C92" s="888"/>
      <c r="D92" s="894"/>
      <c r="E92" s="895"/>
      <c r="F92" s="79"/>
      <c r="G92" s="16"/>
      <c r="H92" s="923"/>
      <c r="I92" s="924"/>
      <c r="J92" s="237"/>
    </row>
    <row r="93" spans="1:11" s="46" customFormat="1" x14ac:dyDescent="0.45">
      <c r="A93" s="353"/>
      <c r="B93" s="887"/>
      <c r="C93" s="888"/>
      <c r="D93" s="913"/>
      <c r="E93" s="914"/>
      <c r="F93" s="354"/>
      <c r="G93" s="42"/>
      <c r="H93" s="923"/>
      <c r="I93" s="924"/>
      <c r="J93" s="679"/>
    </row>
    <row r="94" spans="1:11" s="46" customFormat="1" x14ac:dyDescent="0.45">
      <c r="A94" s="353"/>
      <c r="B94" s="887"/>
      <c r="C94" s="888"/>
      <c r="D94" s="913"/>
      <c r="E94" s="914"/>
      <c r="F94" s="354"/>
      <c r="G94" s="42"/>
      <c r="H94" s="923"/>
      <c r="I94" s="924"/>
      <c r="J94" s="679"/>
    </row>
    <row r="95" spans="1:11" x14ac:dyDescent="0.45">
      <c r="A95" s="11"/>
      <c r="B95" s="887"/>
      <c r="C95" s="888"/>
      <c r="D95" s="894"/>
      <c r="E95" s="895"/>
      <c r="F95" s="79"/>
      <c r="G95" s="16"/>
      <c r="H95" s="923"/>
      <c r="I95" s="924"/>
      <c r="J95" s="237"/>
    </row>
    <row r="96" spans="1:11" x14ac:dyDescent="0.45">
      <c r="A96" s="11" t="s">
        <v>371</v>
      </c>
      <c r="B96" s="887"/>
      <c r="C96" s="888"/>
      <c r="D96" s="894"/>
      <c r="E96" s="895"/>
      <c r="F96" s="79"/>
      <c r="G96" s="16"/>
      <c r="H96" s="896"/>
      <c r="I96" s="897"/>
      <c r="J96" s="237" t="s">
        <v>372</v>
      </c>
    </row>
    <row r="97" spans="1:10" x14ac:dyDescent="0.45">
      <c r="A97" s="11" t="s">
        <v>373</v>
      </c>
      <c r="B97" s="887"/>
      <c r="C97" s="888"/>
      <c r="D97" s="894"/>
      <c r="E97" s="895"/>
      <c r="F97" s="79"/>
      <c r="G97" s="16"/>
      <c r="H97" s="923"/>
      <c r="I97" s="924"/>
      <c r="J97" s="237"/>
    </row>
    <row r="98" spans="1:10" s="46" customFormat="1" x14ac:dyDescent="0.45">
      <c r="A98" s="353"/>
      <c r="B98" s="887"/>
      <c r="C98" s="888"/>
      <c r="D98" s="913"/>
      <c r="E98" s="914"/>
      <c r="F98" s="354"/>
      <c r="G98" s="42"/>
      <c r="H98" s="923"/>
      <c r="I98" s="924"/>
      <c r="J98" s="679"/>
    </row>
    <row r="99" spans="1:10" s="46" customFormat="1" x14ac:dyDescent="0.45">
      <c r="A99" s="353"/>
      <c r="B99" s="887"/>
      <c r="C99" s="888"/>
      <c r="D99" s="913"/>
      <c r="E99" s="914"/>
      <c r="F99" s="354"/>
      <c r="G99" s="42"/>
      <c r="H99" s="923"/>
      <c r="I99" s="924"/>
      <c r="J99" s="679"/>
    </row>
    <row r="100" spans="1:10" x14ac:dyDescent="0.45">
      <c r="A100" s="11"/>
      <c r="B100" s="887"/>
      <c r="C100" s="888"/>
      <c r="D100" s="894"/>
      <c r="E100" s="895"/>
      <c r="F100" s="79"/>
      <c r="G100" s="16"/>
      <c r="H100" s="923"/>
      <c r="I100" s="924"/>
      <c r="J100" s="237"/>
    </row>
    <row r="101" spans="1:10" x14ac:dyDescent="0.45">
      <c r="A101" s="11" t="s">
        <v>374</v>
      </c>
      <c r="B101" s="887"/>
      <c r="C101" s="888"/>
      <c r="D101" s="894"/>
      <c r="E101" s="895"/>
      <c r="F101" s="79"/>
      <c r="G101" s="16"/>
      <c r="H101" s="896"/>
      <c r="I101" s="897"/>
      <c r="J101" s="237" t="s">
        <v>375</v>
      </c>
    </row>
    <row r="102" spans="1:10" x14ac:dyDescent="0.45">
      <c r="A102" s="11" t="s">
        <v>376</v>
      </c>
      <c r="B102" s="887"/>
      <c r="C102" s="888"/>
      <c r="D102" s="894"/>
      <c r="E102" s="895"/>
      <c r="F102" s="79"/>
      <c r="G102" s="16"/>
      <c r="H102" s="923"/>
      <c r="I102" s="924"/>
      <c r="J102" s="237"/>
    </row>
    <row r="103" spans="1:10" x14ac:dyDescent="0.45">
      <c r="A103" s="11" t="s">
        <v>377</v>
      </c>
      <c r="B103" s="887"/>
      <c r="C103" s="888"/>
      <c r="D103" s="894"/>
      <c r="E103" s="895"/>
      <c r="F103" s="79"/>
      <c r="G103" s="16"/>
      <c r="H103" s="923"/>
      <c r="I103" s="924"/>
      <c r="J103" s="237"/>
    </row>
    <row r="104" spans="1:10" s="46" customFormat="1" x14ac:dyDescent="0.45">
      <c r="A104" s="353"/>
      <c r="B104" s="887"/>
      <c r="C104" s="888"/>
      <c r="D104" s="913"/>
      <c r="E104" s="914"/>
      <c r="F104" s="354"/>
      <c r="G104" s="42"/>
      <c r="H104" s="896"/>
      <c r="I104" s="897"/>
      <c r="J104" s="679"/>
    </row>
    <row r="105" spans="1:10" s="46" customFormat="1" x14ac:dyDescent="0.45">
      <c r="A105" s="353"/>
      <c r="B105" s="887"/>
      <c r="C105" s="888"/>
      <c r="D105" s="913"/>
      <c r="E105" s="914"/>
      <c r="F105" s="354"/>
      <c r="G105" s="42"/>
      <c r="H105" s="896"/>
      <c r="I105" s="897"/>
      <c r="J105" s="679"/>
    </row>
    <row r="106" spans="1:10" x14ac:dyDescent="0.45">
      <c r="A106" s="11"/>
      <c r="B106" s="887"/>
      <c r="C106" s="888"/>
      <c r="D106" s="894"/>
      <c r="E106" s="895"/>
      <c r="F106" s="79"/>
      <c r="G106" s="16"/>
      <c r="H106" s="923"/>
      <c r="I106" s="924"/>
      <c r="J106" s="237"/>
    </row>
    <row r="107" spans="1:10" x14ac:dyDescent="0.45">
      <c r="A107" s="11" t="s">
        <v>378</v>
      </c>
      <c r="B107" s="887"/>
      <c r="C107" s="888"/>
      <c r="D107" s="894"/>
      <c r="E107" s="895"/>
      <c r="F107" s="79"/>
      <c r="G107" s="16"/>
      <c r="H107" s="896"/>
      <c r="I107" s="897"/>
      <c r="J107" s="237" t="s">
        <v>379</v>
      </c>
    </row>
    <row r="108" spans="1:10" x14ac:dyDescent="0.45">
      <c r="A108" s="11" t="s">
        <v>380</v>
      </c>
      <c r="B108" s="887"/>
      <c r="C108" s="888"/>
      <c r="D108" s="894"/>
      <c r="E108" s="895"/>
      <c r="F108" s="79"/>
      <c r="G108" s="16"/>
      <c r="H108" s="923"/>
      <c r="I108" s="924"/>
      <c r="J108" s="237"/>
    </row>
    <row r="109" spans="1:10" x14ac:dyDescent="0.45">
      <c r="A109" s="11" t="s">
        <v>381</v>
      </c>
      <c r="B109" s="887"/>
      <c r="C109" s="888"/>
      <c r="D109" s="894"/>
      <c r="E109" s="895"/>
      <c r="F109" s="79"/>
      <c r="G109" s="16"/>
      <c r="H109" s="923"/>
      <c r="I109" s="924"/>
      <c r="J109" s="237"/>
    </row>
    <row r="110" spans="1:10" x14ac:dyDescent="0.45">
      <c r="A110" s="11" t="s">
        <v>382</v>
      </c>
      <c r="B110" s="887"/>
      <c r="C110" s="888"/>
      <c r="D110" s="894"/>
      <c r="E110" s="895"/>
      <c r="F110" s="79"/>
      <c r="G110" s="16"/>
      <c r="H110" s="923"/>
      <c r="I110" s="924"/>
      <c r="J110" s="237"/>
    </row>
    <row r="111" spans="1:10" x14ac:dyDescent="0.45">
      <c r="A111" s="11" t="s">
        <v>383</v>
      </c>
      <c r="B111" s="887"/>
      <c r="C111" s="888"/>
      <c r="D111" s="894"/>
      <c r="E111" s="895"/>
      <c r="F111" s="79"/>
      <c r="G111" s="16"/>
      <c r="H111" s="923"/>
      <c r="I111" s="924"/>
      <c r="J111" s="237"/>
    </row>
    <row r="112" spans="1:10" s="46" customFormat="1" x14ac:dyDescent="0.45">
      <c r="A112" s="353"/>
      <c r="B112" s="887"/>
      <c r="C112" s="888"/>
      <c r="D112" s="913"/>
      <c r="E112" s="914"/>
      <c r="F112" s="354"/>
      <c r="G112" s="42"/>
      <c r="H112" s="923"/>
      <c r="I112" s="924"/>
      <c r="J112" s="679"/>
    </row>
    <row r="113" spans="1:10" s="46" customFormat="1" x14ac:dyDescent="0.45">
      <c r="A113" s="353"/>
      <c r="B113" s="887"/>
      <c r="C113" s="888"/>
      <c r="D113" s="913"/>
      <c r="E113" s="914"/>
      <c r="F113" s="354"/>
      <c r="G113" s="42"/>
      <c r="H113" s="923"/>
      <c r="I113" s="924"/>
      <c r="J113" s="679"/>
    </row>
    <row r="114" spans="1:10" x14ac:dyDescent="0.45">
      <c r="A114" s="11"/>
      <c r="B114" s="887"/>
      <c r="C114" s="888"/>
      <c r="D114" s="894"/>
      <c r="E114" s="895"/>
      <c r="F114" s="79"/>
      <c r="G114" s="16"/>
      <c r="H114" s="923"/>
      <c r="I114" s="924"/>
      <c r="J114" s="237"/>
    </row>
    <row r="115" spans="1:10" ht="21" hidden="1" customHeight="1" x14ac:dyDescent="0.45">
      <c r="A115" s="355" t="s">
        <v>384</v>
      </c>
      <c r="B115" s="887"/>
      <c r="C115" s="888"/>
      <c r="D115" s="917"/>
      <c r="E115" s="918"/>
      <c r="F115" s="356"/>
      <c r="G115" s="357"/>
      <c r="H115" s="919"/>
      <c r="I115" s="920"/>
      <c r="J115" s="680"/>
    </row>
    <row r="116" spans="1:10" ht="21" hidden="1" customHeight="1" x14ac:dyDescent="0.45">
      <c r="A116" s="355" t="s">
        <v>385</v>
      </c>
      <c r="B116" s="887"/>
      <c r="C116" s="888"/>
      <c r="D116" s="917"/>
      <c r="E116" s="918"/>
      <c r="F116" s="356"/>
      <c r="G116" s="357"/>
      <c r="H116" s="919"/>
      <c r="I116" s="920"/>
      <c r="J116" s="680"/>
    </row>
    <row r="117" spans="1:10" ht="21" hidden="1" customHeight="1" x14ac:dyDescent="0.45">
      <c r="A117" s="355" t="s">
        <v>317</v>
      </c>
      <c r="B117" s="887"/>
      <c r="C117" s="888"/>
      <c r="D117" s="917"/>
      <c r="E117" s="918"/>
      <c r="F117" s="356"/>
      <c r="G117" s="357"/>
      <c r="H117" s="919">
        <v>0</v>
      </c>
      <c r="I117" s="920"/>
      <c r="J117" s="680" t="s">
        <v>379</v>
      </c>
    </row>
    <row r="118" spans="1:10" ht="21" hidden="1" customHeight="1" x14ac:dyDescent="0.45">
      <c r="A118" s="355" t="s">
        <v>386</v>
      </c>
      <c r="B118" s="887"/>
      <c r="C118" s="888"/>
      <c r="D118" s="917"/>
      <c r="E118" s="918"/>
      <c r="F118" s="356"/>
      <c r="G118" s="357"/>
      <c r="H118" s="919">
        <v>0</v>
      </c>
      <c r="I118" s="920"/>
      <c r="J118" s="680" t="s">
        <v>387</v>
      </c>
    </row>
    <row r="119" spans="1:10" ht="21" hidden="1" customHeight="1" x14ac:dyDescent="0.45">
      <c r="A119" s="355"/>
      <c r="B119" s="887"/>
      <c r="C119" s="888"/>
      <c r="D119" s="917"/>
      <c r="E119" s="918"/>
      <c r="F119" s="356"/>
      <c r="G119" s="357"/>
      <c r="H119" s="919"/>
      <c r="I119" s="920"/>
      <c r="J119" s="680"/>
    </row>
    <row r="120" spans="1:10" ht="21" hidden="1" customHeight="1" x14ac:dyDescent="0.45">
      <c r="A120" s="355"/>
      <c r="B120" s="887"/>
      <c r="C120" s="888"/>
      <c r="D120" s="921"/>
      <c r="E120" s="922"/>
      <c r="F120" s="356"/>
      <c r="G120" s="357"/>
      <c r="H120" s="919"/>
      <c r="I120" s="920"/>
      <c r="J120" s="680"/>
    </row>
    <row r="121" spans="1:10" x14ac:dyDescent="0.45">
      <c r="A121" s="322" t="s">
        <v>388</v>
      </c>
      <c r="B121" s="889"/>
      <c r="C121" s="890"/>
      <c r="D121" s="903"/>
      <c r="E121" s="904"/>
      <c r="F121" s="634"/>
      <c r="G121" s="635"/>
      <c r="H121" s="905"/>
      <c r="I121" s="906"/>
      <c r="J121" s="237"/>
    </row>
    <row r="122" spans="1:10" x14ac:dyDescent="0.45">
      <c r="A122" s="11" t="s">
        <v>389</v>
      </c>
      <c r="B122" s="887"/>
      <c r="C122" s="888"/>
      <c r="D122" s="894"/>
      <c r="E122" s="895"/>
      <c r="F122" s="79"/>
      <c r="G122" s="16"/>
      <c r="H122" s="896"/>
      <c r="I122" s="897"/>
      <c r="J122" s="237" t="s">
        <v>390</v>
      </c>
    </row>
    <row r="123" spans="1:10" s="46" customFormat="1" x14ac:dyDescent="0.45">
      <c r="A123" s="353"/>
      <c r="B123" s="887"/>
      <c r="C123" s="888"/>
      <c r="D123" s="913"/>
      <c r="E123" s="914"/>
      <c r="F123" s="354"/>
      <c r="G123" s="42"/>
      <c r="H123" s="923"/>
      <c r="I123" s="924"/>
      <c r="J123" s="679"/>
    </row>
    <row r="124" spans="1:10" s="46" customFormat="1" x14ac:dyDescent="0.45">
      <c r="A124" s="353"/>
      <c r="B124" s="887"/>
      <c r="C124" s="888"/>
      <c r="D124" s="913"/>
      <c r="E124" s="914"/>
      <c r="F124" s="354"/>
      <c r="G124" s="42"/>
      <c r="H124" s="923"/>
      <c r="I124" s="924"/>
      <c r="J124" s="679"/>
    </row>
    <row r="125" spans="1:10" x14ac:dyDescent="0.45">
      <c r="A125" s="11" t="s">
        <v>391</v>
      </c>
      <c r="B125" s="887"/>
      <c r="C125" s="888"/>
      <c r="D125" s="894"/>
      <c r="E125" s="895"/>
      <c r="F125" s="79"/>
      <c r="G125" s="16"/>
      <c r="H125" s="896"/>
      <c r="I125" s="897"/>
      <c r="J125" s="237" t="s">
        <v>392</v>
      </c>
    </row>
    <row r="126" spans="1:10" s="46" customFormat="1" x14ac:dyDescent="0.45">
      <c r="A126" s="353"/>
      <c r="B126" s="887"/>
      <c r="C126" s="888"/>
      <c r="D126" s="913"/>
      <c r="E126" s="914"/>
      <c r="F126" s="354"/>
      <c r="G126" s="42"/>
      <c r="H126" s="923"/>
      <c r="I126" s="924"/>
      <c r="J126" s="679"/>
    </row>
    <row r="127" spans="1:10" s="46" customFormat="1" x14ac:dyDescent="0.45">
      <c r="A127" s="353"/>
      <c r="B127" s="887"/>
      <c r="C127" s="888"/>
      <c r="D127" s="913"/>
      <c r="E127" s="914"/>
      <c r="F127" s="354"/>
      <c r="G127" s="42"/>
      <c r="H127" s="923"/>
      <c r="I127" s="924"/>
      <c r="J127" s="679"/>
    </row>
    <row r="128" spans="1:10" x14ac:dyDescent="0.45">
      <c r="A128" s="11" t="s">
        <v>393</v>
      </c>
      <c r="B128" s="887"/>
      <c r="C128" s="888"/>
      <c r="D128" s="894"/>
      <c r="E128" s="895"/>
      <c r="F128" s="79"/>
      <c r="G128" s="16"/>
      <c r="H128" s="896"/>
      <c r="I128" s="897"/>
      <c r="J128" s="237" t="s">
        <v>394</v>
      </c>
    </row>
    <row r="129" spans="1:10" s="46" customFormat="1" x14ac:dyDescent="0.45">
      <c r="A129" s="353"/>
      <c r="B129" s="887"/>
      <c r="C129" s="888"/>
      <c r="D129" s="913"/>
      <c r="E129" s="914"/>
      <c r="F129" s="354"/>
      <c r="G129" s="42"/>
      <c r="H129" s="923"/>
      <c r="I129" s="924"/>
      <c r="J129" s="679"/>
    </row>
    <row r="130" spans="1:10" s="46" customFormat="1" x14ac:dyDescent="0.45">
      <c r="A130" s="353"/>
      <c r="B130" s="887"/>
      <c r="C130" s="888"/>
      <c r="D130" s="913"/>
      <c r="E130" s="914"/>
      <c r="F130" s="354"/>
      <c r="G130" s="42"/>
      <c r="H130" s="923"/>
      <c r="I130" s="924"/>
      <c r="J130" s="679"/>
    </row>
    <row r="131" spans="1:10" x14ac:dyDescent="0.45">
      <c r="A131" s="11" t="s">
        <v>395</v>
      </c>
      <c r="B131" s="887"/>
      <c r="C131" s="888"/>
      <c r="D131" s="894"/>
      <c r="E131" s="895"/>
      <c r="F131" s="79"/>
      <c r="G131" s="16"/>
      <c r="H131" s="896"/>
      <c r="I131" s="897"/>
      <c r="J131" s="237" t="s">
        <v>396</v>
      </c>
    </row>
    <row r="132" spans="1:10" x14ac:dyDescent="0.45">
      <c r="A132" s="11"/>
      <c r="B132" s="887"/>
      <c r="C132" s="888"/>
      <c r="D132" s="894"/>
      <c r="E132" s="895"/>
      <c r="F132" s="79"/>
      <c r="G132" s="16"/>
      <c r="H132" s="923"/>
      <c r="I132" s="924"/>
      <c r="J132" s="237"/>
    </row>
    <row r="133" spans="1:10" s="46" customFormat="1" x14ac:dyDescent="0.45">
      <c r="A133" s="353"/>
      <c r="B133" s="887"/>
      <c r="C133" s="888"/>
      <c r="D133" s="915"/>
      <c r="E133" s="916"/>
      <c r="F133" s="358"/>
      <c r="G133" s="359"/>
      <c r="H133" s="923"/>
      <c r="I133" s="924"/>
      <c r="J133" s="679"/>
    </row>
    <row r="134" spans="1:10" s="46" customFormat="1" x14ac:dyDescent="0.45">
      <c r="A134" s="353"/>
      <c r="B134" s="887"/>
      <c r="C134" s="888"/>
      <c r="D134" s="915"/>
      <c r="E134" s="916"/>
      <c r="F134" s="358"/>
      <c r="G134" s="359"/>
      <c r="H134" s="923"/>
      <c r="I134" s="924"/>
      <c r="J134" s="679"/>
    </row>
    <row r="135" spans="1:10" ht="23.25" customHeight="1" x14ac:dyDescent="0.45">
      <c r="A135" s="629" t="s">
        <v>397</v>
      </c>
      <c r="B135" s="889"/>
      <c r="C135" s="890"/>
      <c r="D135" s="889"/>
      <c r="E135" s="890"/>
      <c r="F135" s="633"/>
      <c r="G135" s="514"/>
      <c r="H135" s="1246"/>
      <c r="I135" s="1247"/>
      <c r="J135" s="236"/>
    </row>
    <row r="136" spans="1:10" x14ac:dyDescent="0.45">
      <c r="A136" s="360" t="s">
        <v>398</v>
      </c>
      <c r="B136" s="887"/>
      <c r="C136" s="888"/>
      <c r="D136" s="887"/>
      <c r="E136" s="888"/>
      <c r="F136" s="295"/>
      <c r="G136" s="19"/>
      <c r="H136" s="923"/>
      <c r="I136" s="924"/>
      <c r="J136" s="236"/>
    </row>
    <row r="137" spans="1:10" ht="22.5" customHeight="1" x14ac:dyDescent="0.45">
      <c r="A137" s="11" t="s">
        <v>399</v>
      </c>
      <c r="B137" s="887"/>
      <c r="C137" s="888"/>
      <c r="D137" s="911"/>
      <c r="E137" s="912"/>
      <c r="F137" s="295"/>
      <c r="G137" s="19"/>
      <c r="H137" s="896"/>
      <c r="I137" s="897"/>
      <c r="J137" s="277" t="s">
        <v>400</v>
      </c>
    </row>
    <row r="138" spans="1:10" ht="24" customHeight="1" x14ac:dyDescent="0.45">
      <c r="A138" s="11" t="s">
        <v>401</v>
      </c>
      <c r="B138" s="887"/>
      <c r="C138" s="888"/>
      <c r="D138" s="887"/>
      <c r="E138" s="888"/>
      <c r="F138" s="295"/>
      <c r="G138" s="19"/>
      <c r="H138" s="896"/>
      <c r="I138" s="897"/>
      <c r="J138" s="277" t="s">
        <v>402</v>
      </c>
    </row>
    <row r="139" spans="1:10" ht="23.25" customHeight="1" x14ac:dyDescent="0.45">
      <c r="A139" s="11" t="s">
        <v>403</v>
      </c>
      <c r="B139" s="887"/>
      <c r="C139" s="888"/>
      <c r="D139" s="887"/>
      <c r="E139" s="888"/>
      <c r="F139" s="295"/>
      <c r="G139" s="19"/>
      <c r="H139" s="896"/>
      <c r="I139" s="897"/>
      <c r="J139" s="277" t="s">
        <v>404</v>
      </c>
    </row>
    <row r="140" spans="1:10" x14ac:dyDescent="0.45">
      <c r="A140" s="360" t="s">
        <v>405</v>
      </c>
      <c r="B140" s="887"/>
      <c r="C140" s="888"/>
      <c r="D140" s="887"/>
      <c r="E140" s="888"/>
      <c r="F140" s="295"/>
      <c r="G140" s="19"/>
      <c r="H140" s="923"/>
      <c r="I140" s="924"/>
      <c r="J140" s="236"/>
    </row>
    <row r="141" spans="1:10" ht="24" customHeight="1" x14ac:dyDescent="0.45">
      <c r="A141" s="11" t="s">
        <v>406</v>
      </c>
      <c r="B141" s="887"/>
      <c r="C141" s="888"/>
      <c r="D141" s="887"/>
      <c r="E141" s="888"/>
      <c r="F141" s="295"/>
      <c r="G141" s="19"/>
      <c r="H141" s="896"/>
      <c r="I141" s="897"/>
      <c r="J141" s="277" t="s">
        <v>404</v>
      </c>
    </row>
    <row r="142" spans="1:10" ht="24.75" customHeight="1" x14ac:dyDescent="0.45">
      <c r="A142" s="11" t="s">
        <v>401</v>
      </c>
      <c r="B142" s="887"/>
      <c r="C142" s="888"/>
      <c r="D142" s="909"/>
      <c r="E142" s="910"/>
      <c r="F142" s="295"/>
      <c r="G142" s="19"/>
      <c r="H142" s="896"/>
      <c r="I142" s="897"/>
      <c r="J142" s="277" t="s">
        <v>407</v>
      </c>
    </row>
    <row r="143" spans="1:10" ht="24.75" customHeight="1" x14ac:dyDescent="0.45">
      <c r="A143" s="11" t="s">
        <v>403</v>
      </c>
      <c r="B143" s="887"/>
      <c r="C143" s="888"/>
      <c r="D143" s="887"/>
      <c r="E143" s="888"/>
      <c r="F143" s="295"/>
      <c r="G143" s="19"/>
      <c r="H143" s="896"/>
      <c r="I143" s="897"/>
      <c r="J143" s="277" t="s">
        <v>408</v>
      </c>
    </row>
    <row r="144" spans="1:10" ht="24.75" customHeight="1" x14ac:dyDescent="0.45">
      <c r="A144" s="361" t="s">
        <v>409</v>
      </c>
      <c r="B144" s="889"/>
      <c r="C144" s="890"/>
      <c r="D144" s="903"/>
      <c r="E144" s="904"/>
      <c r="F144" s="634"/>
      <c r="G144" s="635"/>
      <c r="H144" s="905"/>
      <c r="I144" s="906"/>
      <c r="J144" s="277"/>
    </row>
    <row r="145" spans="1:12" ht="24.75" customHeight="1" x14ac:dyDescent="0.45">
      <c r="A145" s="362" t="s">
        <v>410</v>
      </c>
      <c r="B145" s="887"/>
      <c r="C145" s="888"/>
      <c r="D145" s="894"/>
      <c r="E145" s="895"/>
      <c r="F145" s="79"/>
      <c r="G145" s="16"/>
      <c r="H145" s="896"/>
      <c r="I145" s="897"/>
      <c r="J145" s="237" t="s">
        <v>411</v>
      </c>
    </row>
    <row r="146" spans="1:12" ht="24.75" customHeight="1" x14ac:dyDescent="0.45">
      <c r="A146" s="362" t="s">
        <v>412</v>
      </c>
      <c r="B146" s="887"/>
      <c r="C146" s="888"/>
      <c r="D146" s="894"/>
      <c r="E146" s="895"/>
      <c r="F146" s="79"/>
      <c r="G146" s="16"/>
      <c r="H146" s="896"/>
      <c r="I146" s="897"/>
      <c r="J146" s="237" t="s">
        <v>413</v>
      </c>
    </row>
    <row r="147" spans="1:12" ht="24.75" customHeight="1" x14ac:dyDescent="0.45">
      <c r="A147" s="362" t="s">
        <v>414</v>
      </c>
      <c r="B147" s="887"/>
      <c r="C147" s="888"/>
      <c r="D147" s="894"/>
      <c r="E147" s="895"/>
      <c r="F147" s="79"/>
      <c r="G147" s="16"/>
      <c r="H147" s="896"/>
      <c r="I147" s="897"/>
      <c r="J147" s="237" t="s">
        <v>415</v>
      </c>
    </row>
    <row r="148" spans="1:12" x14ac:dyDescent="0.45">
      <c r="A148" s="361" t="s">
        <v>416</v>
      </c>
      <c r="B148" s="889"/>
      <c r="C148" s="890"/>
      <c r="D148" s="903"/>
      <c r="E148" s="904"/>
      <c r="F148" s="634"/>
      <c r="G148" s="635"/>
      <c r="H148" s="905"/>
      <c r="I148" s="906"/>
      <c r="J148" s="237"/>
    </row>
    <row r="149" spans="1:12" s="86" customFormat="1" x14ac:dyDescent="0.45">
      <c r="A149" s="362" t="s">
        <v>417</v>
      </c>
      <c r="B149" s="887"/>
      <c r="C149" s="888"/>
      <c r="D149" s="909"/>
      <c r="E149" s="910"/>
      <c r="F149" s="79"/>
      <c r="G149" s="16"/>
      <c r="H149" s="896"/>
      <c r="I149" s="897"/>
      <c r="J149" s="237" t="s">
        <v>418</v>
      </c>
    </row>
    <row r="150" spans="1:12" x14ac:dyDescent="0.45">
      <c r="A150" s="363"/>
      <c r="B150" s="887"/>
      <c r="C150" s="888"/>
      <c r="D150" s="909"/>
      <c r="E150" s="910"/>
      <c r="F150" s="79"/>
      <c r="G150" s="16"/>
      <c r="H150" s="923"/>
      <c r="I150" s="924"/>
      <c r="J150" s="679"/>
    </row>
    <row r="151" spans="1:12" x14ac:dyDescent="0.45">
      <c r="A151" s="363"/>
      <c r="B151" s="887"/>
      <c r="C151" s="888"/>
      <c r="D151" s="909"/>
      <c r="E151" s="910"/>
      <c r="F151" s="79"/>
      <c r="G151" s="16"/>
      <c r="H151" s="923"/>
      <c r="I151" s="924"/>
      <c r="J151" s="679"/>
    </row>
    <row r="152" spans="1:12" s="86" customFormat="1" x14ac:dyDescent="0.45">
      <c r="A152" s="362" t="s">
        <v>419</v>
      </c>
      <c r="B152" s="887"/>
      <c r="C152" s="888"/>
      <c r="D152" s="909"/>
      <c r="E152" s="910"/>
      <c r="F152" s="79"/>
      <c r="G152" s="16"/>
      <c r="H152" s="896"/>
      <c r="I152" s="897"/>
      <c r="J152" s="237" t="s">
        <v>407</v>
      </c>
    </row>
    <row r="153" spans="1:12" s="46" customFormat="1" x14ac:dyDescent="0.45">
      <c r="A153" s="363"/>
      <c r="B153" s="887"/>
      <c r="C153" s="888"/>
      <c r="D153" s="907"/>
      <c r="E153" s="908"/>
      <c r="F153" s="354"/>
      <c r="G153" s="42"/>
      <c r="H153" s="923"/>
      <c r="I153" s="924"/>
      <c r="J153" s="679"/>
    </row>
    <row r="154" spans="1:12" s="46" customFormat="1" x14ac:dyDescent="0.45">
      <c r="A154" s="363"/>
      <c r="B154" s="887"/>
      <c r="C154" s="888"/>
      <c r="D154" s="907"/>
      <c r="E154" s="908"/>
      <c r="F154" s="354"/>
      <c r="G154" s="42"/>
      <c r="H154" s="923"/>
      <c r="I154" s="924"/>
      <c r="J154" s="679"/>
    </row>
    <row r="155" spans="1:12" s="86" customFormat="1" x14ac:dyDescent="0.45">
      <c r="A155" s="361" t="s">
        <v>420</v>
      </c>
      <c r="B155" s="889"/>
      <c r="C155" s="890"/>
      <c r="D155" s="903"/>
      <c r="E155" s="904"/>
      <c r="F155" s="634"/>
      <c r="G155" s="635"/>
      <c r="H155" s="905"/>
      <c r="I155" s="906"/>
      <c r="J155" s="237"/>
    </row>
    <row r="156" spans="1:12" s="86" customFormat="1" x14ac:dyDescent="0.45">
      <c r="A156" s="362" t="s">
        <v>421</v>
      </c>
      <c r="B156" s="887"/>
      <c r="C156" s="888"/>
      <c r="D156" s="894"/>
      <c r="E156" s="895"/>
      <c r="F156" s="79"/>
      <c r="G156" s="16"/>
      <c r="H156" s="896"/>
      <c r="I156" s="897"/>
      <c r="J156" s="237" t="s">
        <v>422</v>
      </c>
    </row>
    <row r="157" spans="1:12" s="86" customFormat="1" x14ac:dyDescent="0.45">
      <c r="A157" s="362" t="s">
        <v>423</v>
      </c>
      <c r="B157" s="887"/>
      <c r="C157" s="888"/>
      <c r="D157" s="894"/>
      <c r="E157" s="895"/>
      <c r="F157" s="79"/>
      <c r="G157" s="16"/>
      <c r="H157" s="896"/>
      <c r="I157" s="897"/>
      <c r="J157" s="237" t="s">
        <v>424</v>
      </c>
    </row>
    <row r="158" spans="1:12" s="86" customFormat="1" x14ac:dyDescent="0.45">
      <c r="A158" s="361" t="s">
        <v>425</v>
      </c>
      <c r="B158" s="889"/>
      <c r="C158" s="890"/>
      <c r="D158" s="903"/>
      <c r="E158" s="904"/>
      <c r="F158" s="634"/>
      <c r="G158" s="635"/>
      <c r="H158" s="905"/>
      <c r="I158" s="906"/>
      <c r="J158" s="237"/>
    </row>
    <row r="159" spans="1:12" s="86" customFormat="1" x14ac:dyDescent="0.45">
      <c r="A159" s="362" t="s">
        <v>426</v>
      </c>
      <c r="B159" s="887"/>
      <c r="C159" s="888"/>
      <c r="D159" s="894"/>
      <c r="E159" s="895"/>
      <c r="F159" s="79"/>
      <c r="G159" s="16"/>
      <c r="H159" s="896"/>
      <c r="I159" s="897"/>
      <c r="J159" s="237" t="s">
        <v>422</v>
      </c>
    </row>
    <row r="160" spans="1:12" s="86" customFormat="1" x14ac:dyDescent="0.45">
      <c r="A160" s="11" t="s">
        <v>427</v>
      </c>
      <c r="B160" s="887"/>
      <c r="C160" s="888"/>
      <c r="D160" s="894"/>
      <c r="E160" s="895"/>
      <c r="F160" s="79"/>
      <c r="G160" s="352"/>
      <c r="H160" s="896"/>
      <c r="I160" s="897"/>
      <c r="J160" s="237" t="s">
        <v>424</v>
      </c>
      <c r="L160" s="364">
        <f>H169</f>
        <v>0</v>
      </c>
    </row>
    <row r="161" spans="1:12" s="86" customFormat="1" x14ac:dyDescent="0.45">
      <c r="A161" s="365" t="s">
        <v>951</v>
      </c>
      <c r="B161" s="889"/>
      <c r="C161" s="890"/>
      <c r="D161" s="903"/>
      <c r="E161" s="904"/>
      <c r="F161" s="634"/>
      <c r="G161" s="636"/>
      <c r="H161" s="905"/>
      <c r="I161" s="906"/>
      <c r="J161" s="228"/>
      <c r="L161" s="364"/>
    </row>
    <row r="162" spans="1:12" s="86" customFormat="1" x14ac:dyDescent="0.45">
      <c r="A162" s="365" t="s">
        <v>428</v>
      </c>
      <c r="B162" s="889"/>
      <c r="C162" s="890"/>
      <c r="D162" s="903"/>
      <c r="E162" s="904"/>
      <c r="F162" s="634"/>
      <c r="G162" s="636"/>
      <c r="H162" s="905"/>
      <c r="I162" s="906"/>
      <c r="J162" s="228"/>
      <c r="L162" s="364"/>
    </row>
    <row r="163" spans="1:12" s="86" customFormat="1" x14ac:dyDescent="0.45">
      <c r="A163" s="11" t="s">
        <v>429</v>
      </c>
      <c r="B163" s="887"/>
      <c r="C163" s="888"/>
      <c r="D163" s="894"/>
      <c r="E163" s="895"/>
      <c r="F163" s="79"/>
      <c r="G163" s="5"/>
      <c r="H163" s="896"/>
      <c r="I163" s="897"/>
      <c r="J163" s="228"/>
      <c r="L163" s="364"/>
    </row>
    <row r="164" spans="1:12" s="86" customFormat="1" x14ac:dyDescent="0.45">
      <c r="A164" s="11" t="s">
        <v>430</v>
      </c>
      <c r="B164" s="887"/>
      <c r="C164" s="888"/>
      <c r="D164" s="894"/>
      <c r="E164" s="895"/>
      <c r="F164" s="79"/>
      <c r="G164" s="5"/>
      <c r="H164" s="896"/>
      <c r="I164" s="897"/>
      <c r="J164" s="237" t="s">
        <v>342</v>
      </c>
      <c r="L164" s="364"/>
    </row>
    <row r="165" spans="1:12" s="86" customFormat="1" x14ac:dyDescent="0.45">
      <c r="A165" s="11" t="s">
        <v>431</v>
      </c>
      <c r="B165" s="887"/>
      <c r="C165" s="888"/>
      <c r="D165" s="894"/>
      <c r="E165" s="895"/>
      <c r="F165" s="79"/>
      <c r="G165" s="5"/>
      <c r="H165" s="896"/>
      <c r="I165" s="897"/>
      <c r="J165" s="237" t="s">
        <v>432</v>
      </c>
      <c r="L165" s="364"/>
    </row>
    <row r="166" spans="1:12" s="86" customFormat="1" x14ac:dyDescent="0.45">
      <c r="A166" s="11" t="s">
        <v>433</v>
      </c>
      <c r="B166" s="887"/>
      <c r="C166" s="888"/>
      <c r="D166" s="894"/>
      <c r="E166" s="895"/>
      <c r="F166" s="79"/>
      <c r="G166" s="5"/>
      <c r="H166" s="896"/>
      <c r="I166" s="897"/>
      <c r="J166" s="237"/>
      <c r="L166" s="364"/>
    </row>
    <row r="167" spans="1:12" s="86" customFormat="1" x14ac:dyDescent="0.45">
      <c r="A167" s="11" t="s">
        <v>430</v>
      </c>
      <c r="B167" s="887"/>
      <c r="C167" s="888"/>
      <c r="D167" s="894"/>
      <c r="E167" s="895"/>
      <c r="F167" s="79"/>
      <c r="G167" s="5"/>
      <c r="H167" s="896"/>
      <c r="I167" s="897"/>
      <c r="J167" s="237" t="s">
        <v>346</v>
      </c>
      <c r="L167" s="364"/>
    </row>
    <row r="168" spans="1:12" s="86" customFormat="1" x14ac:dyDescent="0.45">
      <c r="A168" s="11" t="s">
        <v>431</v>
      </c>
      <c r="B168" s="887"/>
      <c r="C168" s="888"/>
      <c r="D168" s="894"/>
      <c r="E168" s="895"/>
      <c r="F168" s="79"/>
      <c r="G168" s="5"/>
      <c r="H168" s="896"/>
      <c r="I168" s="897"/>
      <c r="J168" s="237" t="s">
        <v>434</v>
      </c>
      <c r="L168" s="364"/>
    </row>
    <row r="169" spans="1:12" x14ac:dyDescent="0.45">
      <c r="A169" s="287" t="s">
        <v>5</v>
      </c>
      <c r="B169" s="901"/>
      <c r="C169" s="901"/>
      <c r="D169" s="901"/>
      <c r="E169" s="901"/>
      <c r="F169" s="280"/>
      <c r="G169" s="280"/>
      <c r="H169" s="902">
        <f>SUM(H91:I168)/26</f>
        <v>0</v>
      </c>
      <c r="I169" s="902"/>
      <c r="J169" s="280"/>
    </row>
    <row r="170" spans="1:12" x14ac:dyDescent="0.45">
      <c r="A170" s="367" t="s">
        <v>435</v>
      </c>
      <c r="B170" s="891"/>
      <c r="C170" s="891"/>
      <c r="D170" s="892"/>
      <c r="E170" s="892"/>
      <c r="F170" s="282"/>
      <c r="G170" s="282"/>
      <c r="H170" s="893">
        <f>I78+H169</f>
        <v>0</v>
      </c>
      <c r="I170" s="893"/>
      <c r="J170" s="281"/>
    </row>
    <row r="171" spans="1:12" s="186" customFormat="1" x14ac:dyDescent="0.45">
      <c r="A171" s="308" t="s">
        <v>274</v>
      </c>
      <c r="B171" s="265" t="s">
        <v>436</v>
      </c>
      <c r="C171" s="141"/>
      <c r="D171" s="141"/>
      <c r="E171" s="141"/>
      <c r="F171" s="200"/>
      <c r="G171" s="368"/>
      <c r="H171" s="368"/>
      <c r="I171" s="349"/>
      <c r="J171" s="349"/>
      <c r="K171" s="349"/>
    </row>
    <row r="172" spans="1:12" s="186" customFormat="1" x14ac:dyDescent="0.45">
      <c r="A172" s="200"/>
      <c r="B172" s="265" t="s">
        <v>437</v>
      </c>
      <c r="C172" s="141"/>
      <c r="D172" s="141"/>
      <c r="E172" s="141"/>
      <c r="F172" s="200"/>
      <c r="G172" s="368"/>
      <c r="H172" s="368"/>
      <c r="I172" s="349"/>
      <c r="J172" s="349"/>
      <c r="K172" s="349"/>
    </row>
    <row r="173" spans="1:12" s="186" customFormat="1" x14ac:dyDescent="0.45">
      <c r="A173" s="200"/>
      <c r="B173" s="58" t="s">
        <v>438</v>
      </c>
      <c r="C173" s="141"/>
      <c r="D173" s="141"/>
      <c r="E173" s="141"/>
      <c r="F173" s="200"/>
      <c r="G173" s="368"/>
      <c r="H173" s="368"/>
      <c r="I173" s="349"/>
      <c r="J173" s="349"/>
      <c r="K173" s="349"/>
    </row>
    <row r="174" spans="1:12" s="186" customFormat="1" x14ac:dyDescent="0.45">
      <c r="A174" s="200"/>
      <c r="B174" s="58" t="s">
        <v>439</v>
      </c>
      <c r="C174" s="141"/>
      <c r="D174" s="141"/>
      <c r="E174" s="141"/>
      <c r="F174" s="200"/>
      <c r="G174" s="368"/>
      <c r="H174" s="368"/>
      <c r="I174" s="349"/>
      <c r="J174" s="349"/>
      <c r="K174" s="349"/>
    </row>
    <row r="175" spans="1:12" s="186" customFormat="1" x14ac:dyDescent="0.45">
      <c r="A175" s="200"/>
      <c r="B175" s="58" t="s">
        <v>440</v>
      </c>
      <c r="C175" s="141"/>
      <c r="D175" s="141"/>
      <c r="E175" s="141"/>
      <c r="F175" s="200"/>
      <c r="G175" s="368"/>
      <c r="H175" s="368"/>
      <c r="I175" s="349"/>
      <c r="J175" s="349"/>
      <c r="K175" s="349"/>
    </row>
    <row r="176" spans="1:12" s="186" customFormat="1" x14ac:dyDescent="0.45">
      <c r="A176" s="200"/>
      <c r="B176" s="58" t="s">
        <v>441</v>
      </c>
      <c r="C176" s="369"/>
      <c r="D176" s="369"/>
      <c r="E176" s="369"/>
      <c r="F176" s="370"/>
      <c r="G176" s="368"/>
      <c r="H176" s="368"/>
      <c r="I176" s="349"/>
      <c r="J176" s="349"/>
      <c r="K176" s="349"/>
    </row>
    <row r="177" spans="1:6" x14ac:dyDescent="0.45">
      <c r="A177" s="3"/>
      <c r="B177" s="3"/>
      <c r="C177" s="3"/>
      <c r="D177" s="3"/>
      <c r="E177" s="3"/>
      <c r="F177" s="3"/>
    </row>
  </sheetData>
  <sheetProtection algorithmName="SHA-512" hashValue="8+X/m8TdCpXhaov3PfuMHZxSscK4dqHDwk7CE0PCtTSzXmCmZSJ9EeFgFvHmthaA0vayKgKjRwuEgIDlZB9hpw==" saltValue="jI0FZym57bgs6MEdMtiS9g==" spinCount="100000" sheet="1" objects="1" scenarios="1"/>
  <mergeCells count="265">
    <mergeCell ref="J87:J88"/>
    <mergeCell ref="D88:E88"/>
    <mergeCell ref="F3:F4"/>
    <mergeCell ref="H3:H4"/>
    <mergeCell ref="I3:I4"/>
    <mergeCell ref="J3:J4"/>
    <mergeCell ref="Q5:R5"/>
    <mergeCell ref="S5:U5"/>
    <mergeCell ref="A3:A4"/>
    <mergeCell ref="B3:B4"/>
    <mergeCell ref="C3:C4"/>
    <mergeCell ref="D3:D4"/>
    <mergeCell ref="E3:E4"/>
    <mergeCell ref="B80:D80"/>
    <mergeCell ref="B83:J83"/>
    <mergeCell ref="D89:E89"/>
    <mergeCell ref="H89:I89"/>
    <mergeCell ref="D90:E90"/>
    <mergeCell ref="H90:I90"/>
    <mergeCell ref="A87:A88"/>
    <mergeCell ref="D87:E87"/>
    <mergeCell ref="H87:I88"/>
    <mergeCell ref="D93:E93"/>
    <mergeCell ref="H93:I93"/>
    <mergeCell ref="D94:E94"/>
    <mergeCell ref="H94:I94"/>
    <mergeCell ref="D91:E91"/>
    <mergeCell ref="H91:I91"/>
    <mergeCell ref="D92:E92"/>
    <mergeCell ref="H92:I92"/>
    <mergeCell ref="D97:E97"/>
    <mergeCell ref="H97:I97"/>
    <mergeCell ref="D98:E98"/>
    <mergeCell ref="H98:I98"/>
    <mergeCell ref="D95:E95"/>
    <mergeCell ref="H95:I95"/>
    <mergeCell ref="D96:E96"/>
    <mergeCell ref="H96:I96"/>
    <mergeCell ref="D101:E101"/>
    <mergeCell ref="H101:I101"/>
    <mergeCell ref="D102:E102"/>
    <mergeCell ref="H102:I102"/>
    <mergeCell ref="D99:E99"/>
    <mergeCell ref="H99:I99"/>
    <mergeCell ref="D100:E100"/>
    <mergeCell ref="H100:I100"/>
    <mergeCell ref="D105:E105"/>
    <mergeCell ref="H105:I105"/>
    <mergeCell ref="D106:E106"/>
    <mergeCell ref="H106:I106"/>
    <mergeCell ref="D103:E103"/>
    <mergeCell ref="H103:I103"/>
    <mergeCell ref="D104:E104"/>
    <mergeCell ref="H104:I104"/>
    <mergeCell ref="D109:E109"/>
    <mergeCell ref="H109:I109"/>
    <mergeCell ref="D110:E110"/>
    <mergeCell ref="H110:I110"/>
    <mergeCell ref="D107:E107"/>
    <mergeCell ref="H107:I107"/>
    <mergeCell ref="D108:E108"/>
    <mergeCell ref="H108:I108"/>
    <mergeCell ref="D113:E113"/>
    <mergeCell ref="H113:I113"/>
    <mergeCell ref="D114:E114"/>
    <mergeCell ref="H114:I114"/>
    <mergeCell ref="D111:E111"/>
    <mergeCell ref="H111:I111"/>
    <mergeCell ref="D112:E112"/>
    <mergeCell ref="H112:I112"/>
    <mergeCell ref="D117:E117"/>
    <mergeCell ref="H117:I117"/>
    <mergeCell ref="D118:E118"/>
    <mergeCell ref="H118:I118"/>
    <mergeCell ref="D115:E115"/>
    <mergeCell ref="H115:I115"/>
    <mergeCell ref="D116:E116"/>
    <mergeCell ref="H116:I116"/>
    <mergeCell ref="D121:E121"/>
    <mergeCell ref="H121:I121"/>
    <mergeCell ref="D122:E122"/>
    <mergeCell ref="H122:I122"/>
    <mergeCell ref="D119:E119"/>
    <mergeCell ref="H119:I119"/>
    <mergeCell ref="D120:E120"/>
    <mergeCell ref="H120:I120"/>
    <mergeCell ref="D125:E125"/>
    <mergeCell ref="H125:I125"/>
    <mergeCell ref="D126:E126"/>
    <mergeCell ref="H126:I126"/>
    <mergeCell ref="D123:E123"/>
    <mergeCell ref="H123:I123"/>
    <mergeCell ref="D124:E124"/>
    <mergeCell ref="H124:I124"/>
    <mergeCell ref="D129:E129"/>
    <mergeCell ref="H129:I129"/>
    <mergeCell ref="D130:E130"/>
    <mergeCell ref="H130:I130"/>
    <mergeCell ref="D127:E127"/>
    <mergeCell ref="H127:I127"/>
    <mergeCell ref="D128:E128"/>
    <mergeCell ref="H128:I128"/>
    <mergeCell ref="D133:E133"/>
    <mergeCell ref="H133:I133"/>
    <mergeCell ref="D134:E134"/>
    <mergeCell ref="H134:I134"/>
    <mergeCell ref="D131:E131"/>
    <mergeCell ref="H131:I131"/>
    <mergeCell ref="D132:E132"/>
    <mergeCell ref="H132:I132"/>
    <mergeCell ref="D137:E137"/>
    <mergeCell ref="H137:I137"/>
    <mergeCell ref="D138:E138"/>
    <mergeCell ref="H138:I138"/>
    <mergeCell ref="D135:E135"/>
    <mergeCell ref="H135:I135"/>
    <mergeCell ref="D136:E136"/>
    <mergeCell ref="H136:I136"/>
    <mergeCell ref="D141:E141"/>
    <mergeCell ref="H141:I141"/>
    <mergeCell ref="D142:E142"/>
    <mergeCell ref="H142:I142"/>
    <mergeCell ref="D139:E139"/>
    <mergeCell ref="H139:I139"/>
    <mergeCell ref="D140:E140"/>
    <mergeCell ref="H140:I140"/>
    <mergeCell ref="D145:E145"/>
    <mergeCell ref="H145:I145"/>
    <mergeCell ref="D146:E146"/>
    <mergeCell ref="H146:I146"/>
    <mergeCell ref="D143:E143"/>
    <mergeCell ref="H143:I143"/>
    <mergeCell ref="D144:E144"/>
    <mergeCell ref="H144:I144"/>
    <mergeCell ref="D149:E149"/>
    <mergeCell ref="H149:I149"/>
    <mergeCell ref="D150:E150"/>
    <mergeCell ref="H150:I150"/>
    <mergeCell ref="D147:E147"/>
    <mergeCell ref="H147:I147"/>
    <mergeCell ref="D148:E148"/>
    <mergeCell ref="H148:I148"/>
    <mergeCell ref="D153:E153"/>
    <mergeCell ref="H153:I153"/>
    <mergeCell ref="D154:E154"/>
    <mergeCell ref="H154:I154"/>
    <mergeCell ref="D151:E151"/>
    <mergeCell ref="H151:I151"/>
    <mergeCell ref="D152:E152"/>
    <mergeCell ref="H152:I152"/>
    <mergeCell ref="D157:E157"/>
    <mergeCell ref="H157:I157"/>
    <mergeCell ref="D158:E158"/>
    <mergeCell ref="H158:I158"/>
    <mergeCell ref="D155:E155"/>
    <mergeCell ref="H155:I155"/>
    <mergeCell ref="D156:E156"/>
    <mergeCell ref="H156:I156"/>
    <mergeCell ref="D161:E161"/>
    <mergeCell ref="H161:I161"/>
    <mergeCell ref="D162:E162"/>
    <mergeCell ref="H162:I162"/>
    <mergeCell ref="D159:E159"/>
    <mergeCell ref="H159:I159"/>
    <mergeCell ref="D160:E160"/>
    <mergeCell ref="H160:I160"/>
    <mergeCell ref="D165:E165"/>
    <mergeCell ref="H165:I165"/>
    <mergeCell ref="D166:E166"/>
    <mergeCell ref="H166:I166"/>
    <mergeCell ref="D163:E163"/>
    <mergeCell ref="H163:I163"/>
    <mergeCell ref="D164:E164"/>
    <mergeCell ref="H164:I164"/>
    <mergeCell ref="B169:C169"/>
    <mergeCell ref="D169:E169"/>
    <mergeCell ref="H169:I169"/>
    <mergeCell ref="B168:C168"/>
    <mergeCell ref="B170:C170"/>
    <mergeCell ref="D170:E170"/>
    <mergeCell ref="H170:I170"/>
    <mergeCell ref="D167:E167"/>
    <mergeCell ref="H167:I167"/>
    <mergeCell ref="D168:E168"/>
    <mergeCell ref="H168:I168"/>
    <mergeCell ref="B87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</mergeCells>
  <dataValidations count="7">
    <dataValidation type="list" allowBlank="1" showInputMessage="1" showErrorMessage="1" sqref="G5:G38 G77">
      <formula1>$M$2:$M$3</formula1>
    </dataValidation>
    <dataValidation type="list" allowBlank="1" showInputMessage="1" showErrorMessage="1" sqref="C5:C7 C26 C34 C77">
      <formula1>แหล่งอื่น</formula1>
    </dataValidation>
    <dataValidation type="whole" allowBlank="1" showInputMessage="1" showErrorMessage="1" sqref="I34 I26 I39">
      <formula1>1</formula1>
      <formula2>2</formula2>
    </dataValidation>
    <dataValidation type="list" allowBlank="1" showInputMessage="1" showErrorMessage="1" sqref="D34 D5:D7 D26">
      <formula1>ระยะ</formula1>
    </dataValidation>
    <dataValidation type="list" allowBlank="1" showInputMessage="1" showErrorMessage="1" sqref="G78:G79 F87:F88 G85:H86 G81 H81:H82">
      <formula1>ประเภททุน</formula1>
    </dataValidation>
    <dataValidation type="list" allowBlank="1" showInputMessage="1" showErrorMessage="1" sqref="D35:D38 D27:D33 D8:D25">
      <formula1>$O$2:$O$3</formula1>
    </dataValidation>
    <dataValidation type="list" allowBlank="1" showInputMessage="1" showErrorMessage="1" sqref="C8:C25 C27:C33 C35:C38">
      <formula1>$L$2:$L$4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opLeftCell="A84" zoomScaleNormal="100" workbookViewId="0">
      <selection activeCell="F93" sqref="F93"/>
    </sheetView>
  </sheetViews>
  <sheetFormatPr defaultColWidth="9" defaultRowHeight="21" x14ac:dyDescent="0.45"/>
  <cols>
    <col min="1" max="1" width="50.5703125" style="10" customWidth="1"/>
    <col min="2" max="2" width="59.140625" style="10" customWidth="1"/>
    <col min="3" max="3" width="33.42578125" style="10" customWidth="1"/>
    <col min="4" max="4" width="20.42578125" style="10" customWidth="1"/>
    <col min="5" max="5" width="11.85546875" style="10" customWidth="1"/>
    <col min="6" max="6" width="10.7109375" style="10" customWidth="1"/>
    <col min="7" max="7" width="44.28515625" style="10" customWidth="1"/>
    <col min="8" max="9" width="9" style="10" hidden="1" customWidth="1"/>
    <col min="10" max="10" width="7.140625" style="10" customWidth="1"/>
    <col min="11" max="16384" width="9" style="10"/>
  </cols>
  <sheetData>
    <row r="1" spans="1:7" s="3" customFormat="1" ht="23.25" x14ac:dyDescent="0.5">
      <c r="A1" s="89" t="s">
        <v>442</v>
      </c>
      <c r="B1" s="1"/>
      <c r="C1" s="1"/>
      <c r="D1" s="1"/>
      <c r="E1" s="1"/>
      <c r="F1" s="2"/>
      <c r="G1" s="2"/>
    </row>
    <row r="2" spans="1:7" s="3" customFormat="1" ht="26.25" customHeight="1" x14ac:dyDescent="0.45">
      <c r="A2" s="90" t="s">
        <v>881</v>
      </c>
      <c r="B2" s="1"/>
      <c r="C2" s="1"/>
      <c r="D2" s="1"/>
      <c r="E2" s="1"/>
      <c r="F2" s="2"/>
      <c r="G2" s="2"/>
    </row>
    <row r="3" spans="1:7" s="3" customFormat="1" ht="3" customHeight="1" x14ac:dyDescent="0.45">
      <c r="A3" s="4"/>
      <c r="B3" s="1"/>
      <c r="C3" s="1"/>
      <c r="D3" s="1"/>
      <c r="E3" s="1"/>
      <c r="F3" s="2"/>
      <c r="G3" s="2"/>
    </row>
    <row r="4" spans="1:7" s="3" customFormat="1" x14ac:dyDescent="0.45">
      <c r="A4" s="946" t="s">
        <v>210</v>
      </c>
      <c r="B4" s="946" t="s">
        <v>443</v>
      </c>
      <c r="C4" s="91" t="s">
        <v>444</v>
      </c>
      <c r="D4" s="946" t="s">
        <v>445</v>
      </c>
      <c r="E4" s="91" t="s">
        <v>98</v>
      </c>
      <c r="F4" s="92" t="s">
        <v>99</v>
      </c>
      <c r="G4" s="948" t="s">
        <v>101</v>
      </c>
    </row>
    <row r="5" spans="1:7" s="3" customFormat="1" x14ac:dyDescent="0.45">
      <c r="A5" s="947"/>
      <c r="B5" s="947"/>
      <c r="C5" s="93" t="s">
        <v>446</v>
      </c>
      <c r="D5" s="947"/>
      <c r="E5" s="93" t="s">
        <v>447</v>
      </c>
      <c r="F5" s="94" t="s">
        <v>100</v>
      </c>
      <c r="G5" s="949"/>
    </row>
    <row r="6" spans="1:7" x14ac:dyDescent="0.45">
      <c r="A6" s="339" t="s">
        <v>448</v>
      </c>
      <c r="B6" s="524"/>
      <c r="C6" s="524"/>
      <c r="D6" s="525"/>
      <c r="E6" s="526"/>
      <c r="F6" s="527"/>
      <c r="G6" s="9"/>
    </row>
    <row r="7" spans="1:7" x14ac:dyDescent="0.45">
      <c r="A7" s="11"/>
      <c r="B7" s="12"/>
      <c r="C7" s="5"/>
      <c r="D7" s="6"/>
      <c r="E7" s="13"/>
      <c r="F7" s="14">
        <f>E7*1</f>
        <v>0</v>
      </c>
      <c r="G7" s="8" t="s">
        <v>258</v>
      </c>
    </row>
    <row r="8" spans="1:7" x14ac:dyDescent="0.45">
      <c r="A8" s="11"/>
      <c r="B8" s="12"/>
      <c r="C8" s="5"/>
      <c r="D8" s="6"/>
      <c r="E8" s="13"/>
      <c r="F8" s="14">
        <f t="shared" ref="F8:F16" si="0">E8*1</f>
        <v>0</v>
      </c>
      <c r="G8" s="8"/>
    </row>
    <row r="9" spans="1:7" x14ac:dyDescent="0.45">
      <c r="A9" s="11"/>
      <c r="B9" s="12"/>
      <c r="C9" s="5"/>
      <c r="D9" s="6"/>
      <c r="E9" s="13"/>
      <c r="F9" s="14">
        <f t="shared" si="0"/>
        <v>0</v>
      </c>
      <c r="G9" s="8"/>
    </row>
    <row r="10" spans="1:7" x14ac:dyDescent="0.45">
      <c r="A10" s="11"/>
      <c r="B10" s="12"/>
      <c r="C10" s="5"/>
      <c r="D10" s="6"/>
      <c r="E10" s="13"/>
      <c r="F10" s="14">
        <f t="shared" si="0"/>
        <v>0</v>
      </c>
      <c r="G10" s="8"/>
    </row>
    <row r="11" spans="1:7" x14ac:dyDescent="0.45">
      <c r="A11" s="11"/>
      <c r="B11" s="12"/>
      <c r="C11" s="5"/>
      <c r="D11" s="6"/>
      <c r="E11" s="13"/>
      <c r="F11" s="14">
        <f t="shared" si="0"/>
        <v>0</v>
      </c>
      <c r="G11" s="8"/>
    </row>
    <row r="12" spans="1:7" x14ac:dyDescent="0.45">
      <c r="A12" s="11"/>
      <c r="B12" s="11"/>
      <c r="C12" s="11"/>
      <c r="D12" s="15"/>
      <c r="E12" s="13"/>
      <c r="F12" s="14">
        <f t="shared" si="0"/>
        <v>0</v>
      </c>
      <c r="G12" s="8"/>
    </row>
    <row r="13" spans="1:7" x14ac:dyDescent="0.45">
      <c r="A13" s="11"/>
      <c r="B13" s="16"/>
      <c r="C13" s="16"/>
      <c r="D13" s="6"/>
      <c r="E13" s="13"/>
      <c r="F13" s="14">
        <f t="shared" si="0"/>
        <v>0</v>
      </c>
      <c r="G13" s="17"/>
    </row>
    <row r="14" spans="1:7" x14ac:dyDescent="0.45">
      <c r="A14" s="11"/>
      <c r="B14" s="16"/>
      <c r="C14" s="16"/>
      <c r="D14" s="6"/>
      <c r="E14" s="13"/>
      <c r="F14" s="14">
        <f t="shared" si="0"/>
        <v>0</v>
      </c>
      <c r="G14" s="17"/>
    </row>
    <row r="15" spans="1:7" x14ac:dyDescent="0.45">
      <c r="A15" s="11"/>
      <c r="B15" s="16"/>
      <c r="C15" s="16"/>
      <c r="D15" s="6"/>
      <c r="E15" s="13"/>
      <c r="F15" s="14">
        <f t="shared" si="0"/>
        <v>0</v>
      </c>
      <c r="G15" s="17"/>
    </row>
    <row r="16" spans="1:7" x14ac:dyDescent="0.45">
      <c r="A16" s="11"/>
      <c r="B16" s="16"/>
      <c r="C16" s="16"/>
      <c r="D16" s="6"/>
      <c r="E16" s="13"/>
      <c r="F16" s="14">
        <f t="shared" si="0"/>
        <v>0</v>
      </c>
      <c r="G16" s="17"/>
    </row>
    <row r="17" spans="1:8" x14ac:dyDescent="0.45">
      <c r="A17" s="339" t="s">
        <v>449</v>
      </c>
      <c r="B17" s="339"/>
      <c r="C17" s="528"/>
      <c r="D17" s="525"/>
      <c r="E17" s="526"/>
      <c r="F17" s="652"/>
      <c r="G17" s="17"/>
    </row>
    <row r="18" spans="1:8" x14ac:dyDescent="0.45">
      <c r="A18" s="339" t="s">
        <v>450</v>
      </c>
      <c r="B18" s="339"/>
      <c r="C18" s="528"/>
      <c r="D18" s="525"/>
      <c r="E18" s="526"/>
      <c r="F18" s="652"/>
      <c r="G18" s="17"/>
    </row>
    <row r="19" spans="1:8" x14ac:dyDescent="0.45">
      <c r="A19" s="11" t="s">
        <v>451</v>
      </c>
      <c r="B19" s="11"/>
      <c r="C19" s="16"/>
      <c r="D19" s="6"/>
      <c r="E19" s="13"/>
      <c r="F19" s="18">
        <f t="shared" ref="F19:F24" si="1">E19*1</f>
        <v>0</v>
      </c>
      <c r="G19" s="8" t="s">
        <v>258</v>
      </c>
    </row>
    <row r="20" spans="1:8" x14ac:dyDescent="0.45">
      <c r="A20" s="11" t="s">
        <v>452</v>
      </c>
      <c r="B20" s="11"/>
      <c r="C20" s="16"/>
      <c r="D20" s="6"/>
      <c r="E20" s="13"/>
      <c r="F20" s="18">
        <f t="shared" si="1"/>
        <v>0</v>
      </c>
      <c r="G20" s="17"/>
    </row>
    <row r="21" spans="1:8" x14ac:dyDescent="0.45">
      <c r="A21" s="11" t="s">
        <v>453</v>
      </c>
      <c r="B21" s="11"/>
      <c r="C21" s="16"/>
      <c r="D21" s="6"/>
      <c r="E21" s="13"/>
      <c r="F21" s="18">
        <f t="shared" si="1"/>
        <v>0</v>
      </c>
      <c r="G21" s="17"/>
    </row>
    <row r="22" spans="1:8" x14ac:dyDescent="0.45">
      <c r="A22" s="11" t="s">
        <v>454</v>
      </c>
      <c r="B22" s="11"/>
      <c r="C22" s="16"/>
      <c r="D22" s="6"/>
      <c r="E22" s="13"/>
      <c r="F22" s="18">
        <f t="shared" si="1"/>
        <v>0</v>
      </c>
      <c r="G22" s="17"/>
    </row>
    <row r="23" spans="1:8" x14ac:dyDescent="0.45">
      <c r="A23" s="11"/>
      <c r="B23" s="11"/>
      <c r="C23" s="16"/>
      <c r="D23" s="6"/>
      <c r="E23" s="13"/>
      <c r="F23" s="18">
        <f t="shared" si="1"/>
        <v>0</v>
      </c>
      <c r="G23" s="17"/>
    </row>
    <row r="24" spans="1:8" x14ac:dyDescent="0.45">
      <c r="A24" s="11" t="s">
        <v>455</v>
      </c>
      <c r="B24" s="11"/>
      <c r="C24" s="16"/>
      <c r="D24" s="6"/>
      <c r="E24" s="20"/>
      <c r="F24" s="18">
        <f t="shared" si="1"/>
        <v>0</v>
      </c>
      <c r="G24" s="8" t="s">
        <v>258</v>
      </c>
    </row>
    <row r="25" spans="1:8" x14ac:dyDescent="0.45">
      <c r="A25" s="11" t="s">
        <v>456</v>
      </c>
      <c r="B25" s="16"/>
      <c r="C25" s="16"/>
      <c r="D25" s="6"/>
      <c r="E25" s="20"/>
      <c r="F25" s="18">
        <f t="shared" ref="F25:F32" si="2">E25*1</f>
        <v>0</v>
      </c>
      <c r="G25" s="17"/>
    </row>
    <row r="26" spans="1:8" x14ac:dyDescent="0.45">
      <c r="A26" s="11" t="s">
        <v>457</v>
      </c>
      <c r="B26" s="16" t="s">
        <v>458</v>
      </c>
      <c r="C26" s="16"/>
      <c r="D26" s="6"/>
      <c r="E26" s="20"/>
      <c r="F26" s="18">
        <f t="shared" si="2"/>
        <v>0</v>
      </c>
      <c r="G26" s="16"/>
    </row>
    <row r="27" spans="1:8" x14ac:dyDescent="0.45">
      <c r="A27" s="11"/>
      <c r="B27" s="16"/>
      <c r="C27" s="16"/>
      <c r="D27" s="6"/>
      <c r="E27" s="20"/>
      <c r="F27" s="18">
        <f t="shared" si="2"/>
        <v>0</v>
      </c>
      <c r="G27" s="16"/>
    </row>
    <row r="28" spans="1:8" x14ac:dyDescent="0.45">
      <c r="A28" s="21"/>
      <c r="B28" s="22"/>
      <c r="C28" s="22"/>
      <c r="D28" s="23"/>
      <c r="E28" s="24"/>
      <c r="F28" s="18">
        <f t="shared" si="2"/>
        <v>0</v>
      </c>
      <c r="G28" s="22"/>
    </row>
    <row r="29" spans="1:8" x14ac:dyDescent="0.45">
      <c r="A29" s="25"/>
      <c r="B29" s="26"/>
      <c r="C29" s="26"/>
      <c r="D29" s="27"/>
      <c r="E29" s="28"/>
      <c r="F29" s="18">
        <f t="shared" si="2"/>
        <v>0</v>
      </c>
      <c r="G29" s="26"/>
    </row>
    <row r="30" spans="1:8" x14ac:dyDescent="0.45">
      <c r="A30" s="12"/>
      <c r="B30" s="5"/>
      <c r="C30" s="5"/>
      <c r="D30" s="6"/>
      <c r="E30" s="20"/>
      <c r="F30" s="18">
        <f t="shared" si="2"/>
        <v>0</v>
      </c>
      <c r="G30" s="5"/>
    </row>
    <row r="31" spans="1:8" x14ac:dyDescent="0.45">
      <c r="A31" s="11"/>
      <c r="B31" s="16"/>
      <c r="C31" s="11"/>
      <c r="D31" s="6"/>
      <c r="E31" s="29"/>
      <c r="F31" s="18">
        <f t="shared" si="2"/>
        <v>0</v>
      </c>
      <c r="G31" s="16"/>
    </row>
    <row r="32" spans="1:8" x14ac:dyDescent="0.45">
      <c r="A32" s="25"/>
      <c r="B32" s="25"/>
      <c r="C32" s="25"/>
      <c r="D32" s="27"/>
      <c r="E32" s="28"/>
      <c r="F32" s="18">
        <f t="shared" si="2"/>
        <v>0</v>
      </c>
      <c r="G32" s="26"/>
      <c r="H32" s="30">
        <f>SUM(F6:F32)/26</f>
        <v>0</v>
      </c>
    </row>
    <row r="33" spans="1:7" s="35" customFormat="1" hidden="1" x14ac:dyDescent="0.45">
      <c r="A33" s="31" t="s">
        <v>459</v>
      </c>
      <c r="B33" s="32"/>
      <c r="C33" s="32"/>
      <c r="D33" s="33"/>
      <c r="E33" s="34"/>
      <c r="F33" s="653"/>
      <c r="G33" s="32"/>
    </row>
    <row r="34" spans="1:7" s="35" customFormat="1" hidden="1" x14ac:dyDescent="0.45">
      <c r="A34" s="36" t="s">
        <v>460</v>
      </c>
      <c r="B34" s="37"/>
      <c r="C34" s="37"/>
      <c r="D34" s="38"/>
      <c r="E34" s="39"/>
      <c r="F34" s="654"/>
      <c r="G34" s="37"/>
    </row>
    <row r="35" spans="1:7" s="35" customFormat="1" hidden="1" x14ac:dyDescent="0.45">
      <c r="A35" s="40" t="s">
        <v>461</v>
      </c>
      <c r="B35" s="37"/>
      <c r="C35" s="37"/>
      <c r="D35" s="38"/>
      <c r="E35" s="39"/>
      <c r="F35" s="654"/>
      <c r="G35" s="37"/>
    </row>
    <row r="36" spans="1:7" s="35" customFormat="1" hidden="1" x14ac:dyDescent="0.45">
      <c r="A36" s="40" t="s">
        <v>462</v>
      </c>
      <c r="B36" s="40"/>
      <c r="C36" s="37"/>
      <c r="D36" s="38"/>
      <c r="E36" s="39"/>
      <c r="F36" s="655">
        <v>0</v>
      </c>
      <c r="G36" s="37" t="s">
        <v>463</v>
      </c>
    </row>
    <row r="37" spans="1:7" s="35" customFormat="1" hidden="1" x14ac:dyDescent="0.45">
      <c r="A37" s="40" t="s">
        <v>464</v>
      </c>
      <c r="B37" s="37"/>
      <c r="C37" s="37"/>
      <c r="D37" s="38"/>
      <c r="E37" s="39"/>
      <c r="F37" s="655">
        <v>0</v>
      </c>
      <c r="G37" s="37" t="s">
        <v>465</v>
      </c>
    </row>
    <row r="38" spans="1:7" s="35" customFormat="1" hidden="1" x14ac:dyDescent="0.45">
      <c r="A38" s="40" t="s">
        <v>466</v>
      </c>
      <c r="B38" s="37"/>
      <c r="C38" s="37"/>
      <c r="D38" s="38"/>
      <c r="E38" s="39"/>
      <c r="F38" s="655">
        <v>0</v>
      </c>
      <c r="G38" s="37" t="s">
        <v>465</v>
      </c>
    </row>
    <row r="39" spans="1:7" s="35" customFormat="1" hidden="1" x14ac:dyDescent="0.45">
      <c r="A39" s="40" t="s">
        <v>467</v>
      </c>
      <c r="B39" s="37"/>
      <c r="C39" s="37"/>
      <c r="D39" s="38"/>
      <c r="E39" s="39"/>
      <c r="F39" s="654"/>
      <c r="G39" s="37"/>
    </row>
    <row r="40" spans="1:7" s="35" customFormat="1" ht="42.75" hidden="1" customHeight="1" x14ac:dyDescent="0.45">
      <c r="A40" s="40" t="s">
        <v>468</v>
      </c>
      <c r="B40" s="37"/>
      <c r="C40" s="37"/>
      <c r="D40" s="38"/>
      <c r="E40" s="39"/>
      <c r="F40" s="654"/>
      <c r="G40" s="41" t="s">
        <v>469</v>
      </c>
    </row>
    <row r="41" spans="1:7" s="46" customFormat="1" hidden="1" x14ac:dyDescent="0.45">
      <c r="A41" s="40" t="s">
        <v>470</v>
      </c>
      <c r="B41" s="42"/>
      <c r="C41" s="42"/>
      <c r="D41" s="43"/>
      <c r="E41" s="44"/>
      <c r="F41" s="656"/>
      <c r="G41" s="45"/>
    </row>
    <row r="42" spans="1:7" s="46" customFormat="1" hidden="1" x14ac:dyDescent="0.45">
      <c r="A42" s="40" t="s">
        <v>471</v>
      </c>
      <c r="B42" s="42"/>
      <c r="C42" s="42"/>
      <c r="D42" s="43"/>
      <c r="E42" s="44"/>
      <c r="F42" s="656"/>
      <c r="G42" s="45"/>
    </row>
    <row r="43" spans="1:7" s="46" customFormat="1" hidden="1" x14ac:dyDescent="0.45">
      <c r="A43" s="40" t="s">
        <v>430</v>
      </c>
      <c r="B43" s="42"/>
      <c r="C43" s="42"/>
      <c r="D43" s="43"/>
      <c r="E43" s="44"/>
      <c r="F43" s="656">
        <v>0</v>
      </c>
      <c r="G43" s="42" t="s">
        <v>472</v>
      </c>
    </row>
    <row r="44" spans="1:7" s="46" customFormat="1" hidden="1" x14ac:dyDescent="0.45">
      <c r="A44" s="40" t="s">
        <v>431</v>
      </c>
      <c r="B44" s="42"/>
      <c r="C44" s="42"/>
      <c r="D44" s="43"/>
      <c r="E44" s="44"/>
      <c r="F44" s="656">
        <v>0</v>
      </c>
      <c r="G44" s="42" t="s">
        <v>473</v>
      </c>
    </row>
    <row r="45" spans="1:7" s="35" customFormat="1" hidden="1" x14ac:dyDescent="0.45">
      <c r="A45" s="40" t="s">
        <v>474</v>
      </c>
      <c r="B45" s="37"/>
      <c r="C45" s="37"/>
      <c r="D45" s="38"/>
      <c r="E45" s="39"/>
      <c r="F45" s="655"/>
      <c r="G45" s="37"/>
    </row>
    <row r="46" spans="1:7" s="35" customFormat="1" hidden="1" x14ac:dyDescent="0.45">
      <c r="A46" s="40" t="s">
        <v>430</v>
      </c>
      <c r="B46" s="37"/>
      <c r="C46" s="37"/>
      <c r="D46" s="38"/>
      <c r="E46" s="39"/>
      <c r="F46" s="655">
        <v>0</v>
      </c>
      <c r="G46" s="37" t="s">
        <v>342</v>
      </c>
    </row>
    <row r="47" spans="1:7" s="35" customFormat="1" hidden="1" x14ac:dyDescent="0.45">
      <c r="A47" s="40" t="s">
        <v>431</v>
      </c>
      <c r="B47" s="37"/>
      <c r="C47" s="37"/>
      <c r="D47" s="38"/>
      <c r="E47" s="39"/>
      <c r="F47" s="655">
        <v>0</v>
      </c>
      <c r="G47" s="37" t="s">
        <v>432</v>
      </c>
    </row>
    <row r="48" spans="1:7" s="35" customFormat="1" hidden="1" x14ac:dyDescent="0.45">
      <c r="A48" s="40" t="s">
        <v>475</v>
      </c>
      <c r="B48" s="37"/>
      <c r="C48" s="37"/>
      <c r="D48" s="38"/>
      <c r="E48" s="37"/>
      <c r="F48" s="655"/>
      <c r="G48" s="37"/>
    </row>
    <row r="49" spans="1:8" s="35" customFormat="1" hidden="1" x14ac:dyDescent="0.45">
      <c r="A49" s="40" t="s">
        <v>430</v>
      </c>
      <c r="B49" s="47"/>
      <c r="C49" s="47"/>
      <c r="D49" s="48"/>
      <c r="E49" s="39"/>
      <c r="F49" s="655">
        <v>0</v>
      </c>
      <c r="G49" s="37" t="s">
        <v>346</v>
      </c>
    </row>
    <row r="50" spans="1:8" s="35" customFormat="1" hidden="1" x14ac:dyDescent="0.45">
      <c r="A50" s="40" t="s">
        <v>431</v>
      </c>
      <c r="B50" s="47"/>
      <c r="C50" s="47"/>
      <c r="D50" s="49"/>
      <c r="E50" s="39"/>
      <c r="F50" s="655">
        <v>0</v>
      </c>
      <c r="G50" s="37" t="s">
        <v>434</v>
      </c>
      <c r="H50" s="50">
        <f>SUM(F33:F50)/26</f>
        <v>0</v>
      </c>
    </row>
    <row r="51" spans="1:8" x14ac:dyDescent="0.45">
      <c r="A51" s="531" t="s">
        <v>5</v>
      </c>
      <c r="B51" s="529"/>
      <c r="C51" s="529"/>
      <c r="D51" s="530"/>
      <c r="E51" s="529"/>
      <c r="F51" s="657">
        <f>SUM(F7:F50)/26</f>
        <v>0</v>
      </c>
      <c r="G51" s="52"/>
    </row>
    <row r="52" spans="1:8" x14ac:dyDescent="0.45">
      <c r="A52" s="53"/>
      <c r="B52" s="54"/>
      <c r="C52" s="54"/>
      <c r="D52" s="55"/>
      <c r="E52" s="54"/>
      <c r="F52" s="56"/>
      <c r="G52" s="54"/>
    </row>
    <row r="53" spans="1:8" x14ac:dyDescent="0.45">
      <c r="A53" s="2" t="s">
        <v>476</v>
      </c>
      <c r="B53" s="58" t="s">
        <v>477</v>
      </c>
      <c r="C53" s="2"/>
      <c r="D53" s="57"/>
      <c r="E53" s="2"/>
      <c r="F53" s="2"/>
      <c r="G53" s="2"/>
    </row>
    <row r="54" spans="1:8" x14ac:dyDescent="0.45">
      <c r="A54" s="2"/>
      <c r="B54" s="58" t="s">
        <v>478</v>
      </c>
      <c r="C54" s="2"/>
      <c r="D54" s="57"/>
      <c r="E54" s="2"/>
      <c r="F54" s="2"/>
      <c r="G54" s="2"/>
    </row>
    <row r="55" spans="1:8" x14ac:dyDescent="0.45">
      <c r="A55" s="97" t="s">
        <v>882</v>
      </c>
      <c r="B55" s="2"/>
      <c r="C55" s="2"/>
      <c r="D55" s="57"/>
      <c r="E55" s="2"/>
      <c r="F55" s="2"/>
      <c r="G55" s="2"/>
    </row>
    <row r="56" spans="1:8" ht="3" customHeight="1" x14ac:dyDescent="0.45">
      <c r="A56" s="58"/>
      <c r="B56" s="2"/>
      <c r="C56" s="2"/>
      <c r="D56" s="57"/>
      <c r="E56" s="2"/>
      <c r="F56" s="2"/>
      <c r="G56" s="2"/>
    </row>
    <row r="57" spans="1:8" x14ac:dyDescent="0.45">
      <c r="A57" s="948" t="s">
        <v>210</v>
      </c>
      <c r="B57" s="948" t="s">
        <v>479</v>
      </c>
      <c r="C57" s="92" t="s">
        <v>480</v>
      </c>
      <c r="D57" s="950" t="s">
        <v>445</v>
      </c>
      <c r="E57" s="948" t="s">
        <v>98</v>
      </c>
      <c r="F57" s="92" t="s">
        <v>99</v>
      </c>
      <c r="G57" s="952" t="s">
        <v>481</v>
      </c>
    </row>
    <row r="58" spans="1:8" x14ac:dyDescent="0.45">
      <c r="A58" s="949"/>
      <c r="B58" s="949"/>
      <c r="C58" s="94" t="s">
        <v>444</v>
      </c>
      <c r="D58" s="951"/>
      <c r="E58" s="949"/>
      <c r="F58" s="94" t="s">
        <v>100</v>
      </c>
      <c r="G58" s="953"/>
    </row>
    <row r="59" spans="1:8" x14ac:dyDescent="0.45">
      <c r="A59" s="339" t="s">
        <v>482</v>
      </c>
      <c r="B59" s="524"/>
      <c r="C59" s="524"/>
      <c r="D59" s="525"/>
      <c r="E59" s="526"/>
      <c r="F59" s="524"/>
      <c r="G59" s="8" t="s">
        <v>483</v>
      </c>
    </row>
    <row r="60" spans="1:8" x14ac:dyDescent="0.45">
      <c r="A60" s="11" t="s">
        <v>484</v>
      </c>
      <c r="B60" s="11"/>
      <c r="C60" s="16"/>
      <c r="D60" s="6"/>
      <c r="E60" s="7"/>
      <c r="F60" s="59"/>
      <c r="G60" s="17" t="s">
        <v>485</v>
      </c>
    </row>
    <row r="61" spans="1:8" x14ac:dyDescent="0.45">
      <c r="A61" s="11"/>
      <c r="B61" s="11"/>
      <c r="C61" s="16"/>
      <c r="D61" s="6"/>
      <c r="E61" s="7"/>
      <c r="F61" s="59"/>
      <c r="G61" s="17"/>
    </row>
    <row r="62" spans="1:8" x14ac:dyDescent="0.45">
      <c r="A62" s="11"/>
      <c r="B62" s="11"/>
      <c r="C62" s="16"/>
      <c r="D62" s="6"/>
      <c r="E62" s="7"/>
      <c r="F62" s="59"/>
      <c r="G62" s="17"/>
    </row>
    <row r="63" spans="1:8" x14ac:dyDescent="0.45">
      <c r="A63" s="11" t="s">
        <v>486</v>
      </c>
      <c r="B63" s="16"/>
      <c r="C63" s="16"/>
      <c r="D63" s="6"/>
      <c r="E63" s="7"/>
      <c r="F63" s="59"/>
      <c r="G63" s="17" t="s">
        <v>487</v>
      </c>
    </row>
    <row r="64" spans="1:8" x14ac:dyDescent="0.45">
      <c r="A64" s="11"/>
      <c r="B64" s="16"/>
      <c r="C64" s="16"/>
      <c r="D64" s="6"/>
      <c r="E64" s="7"/>
      <c r="F64" s="59"/>
      <c r="G64" s="17"/>
    </row>
    <row r="65" spans="1:7" x14ac:dyDescent="0.45">
      <c r="A65" s="11"/>
      <c r="B65" s="16"/>
      <c r="C65" s="16"/>
      <c r="D65" s="6"/>
      <c r="E65" s="7"/>
      <c r="F65" s="59"/>
      <c r="G65" s="17"/>
    </row>
    <row r="66" spans="1:7" x14ac:dyDescent="0.45">
      <c r="A66" s="11" t="s">
        <v>488</v>
      </c>
      <c r="B66" s="16"/>
      <c r="C66" s="16"/>
      <c r="D66" s="6"/>
      <c r="E66" s="7"/>
      <c r="F66" s="59"/>
      <c r="G66" s="17" t="s">
        <v>489</v>
      </c>
    </row>
    <row r="67" spans="1:7" x14ac:dyDescent="0.45">
      <c r="A67" s="11"/>
      <c r="B67" s="16"/>
      <c r="C67" s="16"/>
      <c r="D67" s="6"/>
      <c r="E67" s="7"/>
      <c r="F67" s="59"/>
      <c r="G67" s="17"/>
    </row>
    <row r="68" spans="1:7" x14ac:dyDescent="0.45">
      <c r="A68" s="11"/>
      <c r="B68" s="16"/>
      <c r="C68" s="16"/>
      <c r="D68" s="6"/>
      <c r="E68" s="7"/>
      <c r="F68" s="59"/>
      <c r="G68" s="17"/>
    </row>
    <row r="69" spans="1:7" x14ac:dyDescent="0.45">
      <c r="A69" s="339" t="s">
        <v>490</v>
      </c>
      <c r="B69" s="528"/>
      <c r="C69" s="528"/>
      <c r="D69" s="525"/>
      <c r="E69" s="526"/>
      <c r="F69" s="532"/>
      <c r="G69" s="17"/>
    </row>
    <row r="70" spans="1:7" x14ac:dyDescent="0.45">
      <c r="A70" s="339" t="s">
        <v>491</v>
      </c>
      <c r="B70" s="528"/>
      <c r="C70" s="528"/>
      <c r="D70" s="525"/>
      <c r="E70" s="526"/>
      <c r="F70" s="532"/>
      <c r="G70" s="17"/>
    </row>
    <row r="71" spans="1:7" x14ac:dyDescent="0.45">
      <c r="A71" s="11" t="s">
        <v>484</v>
      </c>
      <c r="B71" s="16"/>
      <c r="C71" s="16"/>
      <c r="D71" s="6"/>
      <c r="E71" s="7"/>
      <c r="F71" s="59"/>
      <c r="G71" s="17" t="s">
        <v>492</v>
      </c>
    </row>
    <row r="72" spans="1:7" x14ac:dyDescent="0.45">
      <c r="A72" s="11"/>
      <c r="B72" s="16"/>
      <c r="C72" s="16"/>
      <c r="D72" s="6"/>
      <c r="E72" s="7"/>
      <c r="F72" s="59"/>
      <c r="G72" s="17"/>
    </row>
    <row r="73" spans="1:7" x14ac:dyDescent="0.45">
      <c r="A73" s="11"/>
      <c r="B73" s="16"/>
      <c r="C73" s="16"/>
      <c r="D73" s="6"/>
      <c r="E73" s="7"/>
      <c r="F73" s="59"/>
      <c r="G73" s="17"/>
    </row>
    <row r="74" spans="1:7" x14ac:dyDescent="0.45">
      <c r="A74" s="11" t="s">
        <v>486</v>
      </c>
      <c r="B74" s="16"/>
      <c r="C74" s="16"/>
      <c r="D74" s="6"/>
      <c r="E74" s="7"/>
      <c r="F74" s="59"/>
      <c r="G74" s="17" t="s">
        <v>493</v>
      </c>
    </row>
    <row r="75" spans="1:7" x14ac:dyDescent="0.45">
      <c r="A75" s="11"/>
      <c r="B75" s="16"/>
      <c r="C75" s="16"/>
      <c r="D75" s="6"/>
      <c r="E75" s="7"/>
      <c r="F75" s="59"/>
      <c r="G75" s="17"/>
    </row>
    <row r="76" spans="1:7" x14ac:dyDescent="0.45">
      <c r="A76" s="11"/>
      <c r="B76" s="16"/>
      <c r="C76" s="16"/>
      <c r="D76" s="6"/>
      <c r="E76" s="7"/>
      <c r="F76" s="59"/>
      <c r="G76" s="17"/>
    </row>
    <row r="77" spans="1:7" x14ac:dyDescent="0.45">
      <c r="A77" s="11" t="s">
        <v>488</v>
      </c>
      <c r="B77" s="16"/>
      <c r="C77" s="16"/>
      <c r="D77" s="6"/>
      <c r="E77" s="7"/>
      <c r="F77" s="59"/>
      <c r="G77" s="17" t="s">
        <v>494</v>
      </c>
    </row>
    <row r="78" spans="1:7" x14ac:dyDescent="0.45">
      <c r="A78" s="11"/>
      <c r="B78" s="16"/>
      <c r="C78" s="16"/>
      <c r="D78" s="6"/>
      <c r="E78" s="7"/>
      <c r="F78" s="59"/>
      <c r="G78" s="17"/>
    </row>
    <row r="79" spans="1:7" x14ac:dyDescent="0.45">
      <c r="A79" s="21"/>
      <c r="B79" s="22"/>
      <c r="C79" s="22"/>
      <c r="D79" s="60"/>
      <c r="E79" s="61"/>
      <c r="F79" s="62"/>
      <c r="G79" s="63"/>
    </row>
    <row r="80" spans="1:7" x14ac:dyDescent="0.45">
      <c r="A80" s="98" t="s">
        <v>5</v>
      </c>
      <c r="B80" s="64"/>
      <c r="C80" s="64"/>
      <c r="D80" s="65"/>
      <c r="E80" s="66"/>
      <c r="F80" s="96">
        <f>SUM(F60:F79)/26</f>
        <v>0</v>
      </c>
      <c r="G80" s="54"/>
    </row>
    <row r="81" spans="1:7" x14ac:dyDescent="0.45">
      <c r="A81" s="99" t="s">
        <v>476</v>
      </c>
      <c r="B81" s="67" t="s">
        <v>495</v>
      </c>
      <c r="C81" s="68"/>
      <c r="D81" s="69"/>
      <c r="E81" s="70"/>
      <c r="F81" s="71"/>
      <c r="G81" s="72"/>
    </row>
    <row r="82" spans="1:7" x14ac:dyDescent="0.45">
      <c r="A82" s="2"/>
      <c r="B82" s="73"/>
      <c r="C82" s="73"/>
      <c r="D82" s="60"/>
      <c r="E82" s="61"/>
      <c r="F82" s="74"/>
      <c r="G82" s="75"/>
    </row>
    <row r="83" spans="1:7" x14ac:dyDescent="0.45">
      <c r="A83" s="97" t="s">
        <v>883</v>
      </c>
      <c r="B83" s="2"/>
      <c r="C83" s="2"/>
      <c r="D83" s="57"/>
      <c r="E83" s="2"/>
      <c r="F83" s="2"/>
      <c r="G83" s="2"/>
    </row>
    <row r="84" spans="1:7" x14ac:dyDescent="0.45">
      <c r="A84" s="533" t="s">
        <v>496</v>
      </c>
      <c r="B84" s="528"/>
      <c r="C84" s="528"/>
      <c r="D84" s="534"/>
      <c r="E84" s="535"/>
      <c r="F84" s="536"/>
      <c r="G84" s="17"/>
    </row>
    <row r="85" spans="1:7" x14ac:dyDescent="0.45">
      <c r="A85" s="11" t="s">
        <v>497</v>
      </c>
      <c r="B85" s="16"/>
      <c r="C85" s="16"/>
      <c r="D85" s="76"/>
      <c r="E85" s="517"/>
      <c r="F85" s="658">
        <f>E85*1</f>
        <v>0</v>
      </c>
      <c r="G85" s="17" t="s">
        <v>498</v>
      </c>
    </row>
    <row r="86" spans="1:7" x14ac:dyDescent="0.45">
      <c r="A86" s="11"/>
      <c r="B86" s="16"/>
      <c r="C86" s="16"/>
      <c r="D86" s="76"/>
      <c r="E86" s="517"/>
      <c r="F86" s="658">
        <f>E86*1</f>
        <v>0</v>
      </c>
      <c r="G86" s="17"/>
    </row>
    <row r="87" spans="1:7" x14ac:dyDescent="0.45">
      <c r="A87" s="11" t="s">
        <v>499</v>
      </c>
      <c r="B87" s="16"/>
      <c r="C87" s="16"/>
      <c r="D87" s="76"/>
      <c r="E87" s="517"/>
      <c r="F87" s="658">
        <f>E87*2</f>
        <v>0</v>
      </c>
      <c r="G87" s="17" t="s">
        <v>500</v>
      </c>
    </row>
    <row r="88" spans="1:7" x14ac:dyDescent="0.45">
      <c r="A88" s="11"/>
      <c r="B88" s="16"/>
      <c r="C88" s="16"/>
      <c r="D88" s="76"/>
      <c r="E88" s="517"/>
      <c r="F88" s="658">
        <f>E88*2</f>
        <v>0</v>
      </c>
      <c r="G88" s="17"/>
    </row>
    <row r="89" spans="1:7" x14ac:dyDescent="0.45">
      <c r="A89" s="11" t="s">
        <v>501</v>
      </c>
      <c r="B89" s="16"/>
      <c r="C89" s="77"/>
      <c r="D89" s="76"/>
      <c r="E89" s="517"/>
      <c r="F89" s="658">
        <f>E89*3</f>
        <v>0</v>
      </c>
      <c r="G89" s="17" t="s">
        <v>503</v>
      </c>
    </row>
    <row r="90" spans="1:7" x14ac:dyDescent="0.45">
      <c r="A90" s="11" t="s">
        <v>502</v>
      </c>
      <c r="B90" s="16"/>
      <c r="C90" s="16"/>
      <c r="D90" s="76"/>
      <c r="E90" s="517"/>
      <c r="F90" s="658">
        <f>E90*3</f>
        <v>0</v>
      </c>
      <c r="G90" s="17"/>
    </row>
    <row r="91" spans="1:7" x14ac:dyDescent="0.45">
      <c r="A91" s="11"/>
      <c r="B91" s="16"/>
      <c r="C91" s="16"/>
      <c r="D91" s="76"/>
      <c r="E91" s="517"/>
      <c r="F91" s="658">
        <f>E91*3</f>
        <v>0</v>
      </c>
      <c r="G91" s="17"/>
    </row>
    <row r="92" spans="1:7" x14ac:dyDescent="0.45">
      <c r="A92" s="11" t="s">
        <v>504</v>
      </c>
      <c r="B92" s="78"/>
      <c r="C92" s="79"/>
      <c r="D92" s="76"/>
      <c r="E92" s="517"/>
      <c r="F92" s="658">
        <f>E92*5</f>
        <v>0</v>
      </c>
      <c r="G92" s="17" t="s">
        <v>505</v>
      </c>
    </row>
    <row r="93" spans="1:7" x14ac:dyDescent="0.45">
      <c r="A93" s="11"/>
      <c r="B93" s="78"/>
      <c r="C93" s="79"/>
      <c r="D93" s="76"/>
      <c r="E93" s="517"/>
      <c r="F93" s="658">
        <f t="shared" ref="F93" si="3">E93*5</f>
        <v>0</v>
      </c>
      <c r="G93" s="17"/>
    </row>
    <row r="94" spans="1:7" x14ac:dyDescent="0.45">
      <c r="A94" s="339" t="s">
        <v>506</v>
      </c>
      <c r="B94" s="528"/>
      <c r="C94" s="528"/>
      <c r="D94" s="537"/>
      <c r="E94" s="535"/>
      <c r="F94" s="652"/>
      <c r="G94" s="17" t="s">
        <v>507</v>
      </c>
    </row>
    <row r="95" spans="1:7" x14ac:dyDescent="0.45">
      <c r="A95" s="11"/>
      <c r="B95" s="16"/>
      <c r="C95" s="16"/>
      <c r="D95" s="76"/>
      <c r="E95" s="517"/>
      <c r="F95" s="658">
        <f>E95*10</f>
        <v>0</v>
      </c>
      <c r="G95" s="17"/>
    </row>
    <row r="96" spans="1:7" x14ac:dyDescent="0.45">
      <c r="A96" s="11"/>
      <c r="B96" s="16"/>
      <c r="C96" s="16"/>
      <c r="D96" s="76"/>
      <c r="E96" s="517"/>
      <c r="F96" s="658">
        <f>E96*10</f>
        <v>0</v>
      </c>
      <c r="G96" s="17"/>
    </row>
    <row r="97" spans="1:7" x14ac:dyDescent="0.45">
      <c r="A97" s="11"/>
      <c r="B97" s="16"/>
      <c r="C97" s="16"/>
      <c r="D97" s="76"/>
      <c r="E97" s="517"/>
      <c r="F97" s="658">
        <f t="shared" ref="F97" si="4">E97*10</f>
        <v>0</v>
      </c>
      <c r="G97" s="17"/>
    </row>
    <row r="98" spans="1:7" x14ac:dyDescent="0.45">
      <c r="A98" s="339" t="s">
        <v>508</v>
      </c>
      <c r="B98" s="528"/>
      <c r="C98" s="528"/>
      <c r="D98" s="537"/>
      <c r="E98" s="535"/>
      <c r="F98" s="652"/>
      <c r="G98" s="17" t="s">
        <v>509</v>
      </c>
    </row>
    <row r="99" spans="1:7" x14ac:dyDescent="0.45">
      <c r="A99" s="11"/>
      <c r="B99" s="11"/>
      <c r="C99" s="16"/>
      <c r="D99" s="76"/>
      <c r="E99" s="517"/>
      <c r="F99" s="658">
        <f t="shared" ref="F99:F101" si="5">E99*2</f>
        <v>0</v>
      </c>
      <c r="G99" s="17"/>
    </row>
    <row r="100" spans="1:7" x14ac:dyDescent="0.45">
      <c r="A100" s="11"/>
      <c r="B100" s="11"/>
      <c r="C100" s="16"/>
      <c r="D100" s="76"/>
      <c r="E100" s="517"/>
      <c r="F100" s="658">
        <f t="shared" si="5"/>
        <v>0</v>
      </c>
      <c r="G100" s="17"/>
    </row>
    <row r="101" spans="1:7" x14ac:dyDescent="0.45">
      <c r="A101" s="11"/>
      <c r="B101" s="11"/>
      <c r="C101" s="16"/>
      <c r="D101" s="76"/>
      <c r="E101" s="517"/>
      <c r="F101" s="658">
        <f t="shared" si="5"/>
        <v>0</v>
      </c>
      <c r="G101" s="17"/>
    </row>
    <row r="102" spans="1:7" x14ac:dyDescent="0.45">
      <c r="A102" s="339" t="s">
        <v>510</v>
      </c>
      <c r="B102" s="339"/>
      <c r="C102" s="528"/>
      <c r="D102" s="537"/>
      <c r="E102" s="535"/>
      <c r="F102" s="652"/>
      <c r="G102" s="17"/>
    </row>
    <row r="103" spans="1:7" x14ac:dyDescent="0.45">
      <c r="A103" s="11" t="s">
        <v>511</v>
      </c>
      <c r="B103" s="16"/>
      <c r="C103" s="16"/>
      <c r="D103" s="76"/>
      <c r="E103" s="517"/>
      <c r="F103" s="658">
        <f>E103*5</f>
        <v>0</v>
      </c>
      <c r="G103" s="17" t="s">
        <v>512</v>
      </c>
    </row>
    <row r="104" spans="1:7" x14ac:dyDescent="0.45">
      <c r="A104" s="11"/>
      <c r="B104" s="16"/>
      <c r="C104" s="16"/>
      <c r="D104" s="76"/>
      <c r="E104" s="517"/>
      <c r="F104" s="658">
        <f>E104*5</f>
        <v>0</v>
      </c>
      <c r="G104" s="17"/>
    </row>
    <row r="105" spans="1:7" x14ac:dyDescent="0.45">
      <c r="A105" s="11" t="s">
        <v>513</v>
      </c>
      <c r="B105" s="11"/>
      <c r="C105" s="16"/>
      <c r="D105" s="76"/>
      <c r="E105" s="517"/>
      <c r="F105" s="658">
        <f>E105*10</f>
        <v>0</v>
      </c>
      <c r="G105" s="17" t="s">
        <v>514</v>
      </c>
    </row>
    <row r="106" spans="1:7" x14ac:dyDescent="0.45">
      <c r="A106" s="11"/>
      <c r="B106" s="11"/>
      <c r="C106" s="16"/>
      <c r="D106" s="76"/>
      <c r="E106" s="517"/>
      <c r="F106" s="658">
        <f>E106*10</f>
        <v>0</v>
      </c>
      <c r="G106" s="17"/>
    </row>
    <row r="107" spans="1:7" x14ac:dyDescent="0.45">
      <c r="A107" s="11" t="s">
        <v>515</v>
      </c>
      <c r="B107" s="11"/>
      <c r="C107" s="11"/>
      <c r="D107" s="76"/>
      <c r="E107" s="517"/>
      <c r="F107" s="658">
        <f>E107*15</f>
        <v>0</v>
      </c>
      <c r="G107" s="17" t="s">
        <v>516</v>
      </c>
    </row>
    <row r="108" spans="1:7" x14ac:dyDescent="0.45">
      <c r="A108" s="11"/>
      <c r="B108" s="11"/>
      <c r="C108" s="11"/>
      <c r="D108" s="76"/>
      <c r="E108" s="517"/>
      <c r="F108" s="658">
        <f>E108*15</f>
        <v>0</v>
      </c>
      <c r="G108" s="17"/>
    </row>
    <row r="109" spans="1:7" x14ac:dyDescent="0.45">
      <c r="A109" s="339" t="s">
        <v>517</v>
      </c>
      <c r="B109" s="339"/>
      <c r="C109" s="339"/>
      <c r="D109" s="537"/>
      <c r="E109" s="535"/>
      <c r="F109" s="652"/>
      <c r="G109" s="81" t="s">
        <v>258</v>
      </c>
    </row>
    <row r="110" spans="1:7" x14ac:dyDescent="0.45">
      <c r="A110" s="11"/>
      <c r="B110" s="21"/>
      <c r="C110" s="21"/>
      <c r="D110" s="23"/>
      <c r="E110" s="24"/>
      <c r="F110" s="658">
        <f>E110*1</f>
        <v>0</v>
      </c>
      <c r="G110" s="63" t="s">
        <v>518</v>
      </c>
    </row>
    <row r="111" spans="1:7" x14ac:dyDescent="0.45">
      <c r="A111" s="11"/>
      <c r="B111" s="21"/>
      <c r="C111" s="21"/>
      <c r="D111" s="23"/>
      <c r="E111" s="24"/>
      <c r="F111" s="658">
        <f>E111*1</f>
        <v>0</v>
      </c>
      <c r="G111" s="63"/>
    </row>
    <row r="112" spans="1:7" x14ac:dyDescent="0.45">
      <c r="A112" s="339" t="s">
        <v>519</v>
      </c>
      <c r="B112" s="538"/>
      <c r="C112" s="538"/>
      <c r="D112" s="539"/>
      <c r="E112" s="540"/>
      <c r="F112" s="652"/>
      <c r="G112" s="63"/>
    </row>
    <row r="113" spans="1:8" x14ac:dyDescent="0.45">
      <c r="A113" s="339" t="s">
        <v>520</v>
      </c>
      <c r="B113" s="538"/>
      <c r="C113" s="538"/>
      <c r="D113" s="541"/>
      <c r="E113" s="540"/>
      <c r="F113" s="652"/>
      <c r="G113" s="63" t="s">
        <v>258</v>
      </c>
      <c r="H113" s="30">
        <f>SUM(F85:F113)/26</f>
        <v>0</v>
      </c>
    </row>
    <row r="114" spans="1:8" x14ac:dyDescent="0.45">
      <c r="A114" s="12"/>
      <c r="B114" s="21"/>
      <c r="C114" s="21"/>
      <c r="D114" s="23"/>
      <c r="E114" s="24"/>
      <c r="F114" s="658">
        <f>E114*1</f>
        <v>0</v>
      </c>
      <c r="G114" s="63" t="s">
        <v>518</v>
      </c>
      <c r="H114" s="30"/>
    </row>
    <row r="115" spans="1:8" ht="25.5" customHeight="1" x14ac:dyDescent="0.45">
      <c r="A115" s="11"/>
      <c r="B115" s="16"/>
      <c r="C115" s="16"/>
      <c r="D115" s="23"/>
      <c r="E115" s="24"/>
      <c r="F115" s="658">
        <f t="shared" ref="F115:F116" si="6">E115*1</f>
        <v>0</v>
      </c>
      <c r="G115" s="63" t="s">
        <v>521</v>
      </c>
    </row>
    <row r="116" spans="1:8" ht="25.5" customHeight="1" x14ac:dyDescent="0.45">
      <c r="A116" s="21"/>
      <c r="B116" s="22"/>
      <c r="C116" s="22"/>
      <c r="D116" s="23"/>
      <c r="E116" s="24"/>
      <c r="F116" s="659">
        <f t="shared" si="6"/>
        <v>0</v>
      </c>
      <c r="G116" s="63" t="s">
        <v>522</v>
      </c>
    </row>
    <row r="117" spans="1:8" ht="25.5" customHeight="1" x14ac:dyDescent="0.45">
      <c r="A117" s="545" t="s">
        <v>5</v>
      </c>
      <c r="B117" s="542"/>
      <c r="C117" s="542"/>
      <c r="D117" s="543"/>
      <c r="E117" s="544"/>
      <c r="F117" s="660">
        <f>SUM(F85:F116)/26</f>
        <v>0</v>
      </c>
      <c r="G117" s="644"/>
    </row>
    <row r="118" spans="1:8" ht="25.5" customHeight="1" x14ac:dyDescent="0.45">
      <c r="A118" s="12" t="s">
        <v>884</v>
      </c>
      <c r="B118" s="549"/>
      <c r="C118" s="549"/>
      <c r="D118" s="550"/>
      <c r="E118" s="551"/>
      <c r="F118" s="661"/>
      <c r="G118" s="83"/>
    </row>
    <row r="119" spans="1:8" s="86" customFormat="1" x14ac:dyDescent="0.45">
      <c r="A119" s="84" t="s">
        <v>523</v>
      </c>
      <c r="B119" s="552"/>
      <c r="C119" s="553"/>
      <c r="D119" s="554"/>
      <c r="E119" s="555"/>
      <c r="F119" s="662"/>
      <c r="G119" s="17"/>
    </row>
    <row r="120" spans="1:8" s="86" customFormat="1" x14ac:dyDescent="0.45">
      <c r="A120" s="11" t="s">
        <v>524</v>
      </c>
      <c r="B120" s="11"/>
      <c r="C120" s="16"/>
      <c r="D120" s="85"/>
      <c r="E120" s="547"/>
      <c r="F120" s="658">
        <f>E120*1</f>
        <v>0</v>
      </c>
      <c r="G120" s="17" t="s">
        <v>147</v>
      </c>
    </row>
    <row r="121" spans="1:8" s="86" customFormat="1" x14ac:dyDescent="0.45">
      <c r="A121" s="11" t="s">
        <v>525</v>
      </c>
      <c r="B121" s="11"/>
      <c r="C121" s="16"/>
      <c r="D121" s="85"/>
      <c r="E121" s="547"/>
      <c r="F121" s="658">
        <f>E121*1</f>
        <v>0</v>
      </c>
      <c r="G121" s="17" t="s">
        <v>148</v>
      </c>
    </row>
    <row r="122" spans="1:8" s="86" customFormat="1" x14ac:dyDescent="0.45">
      <c r="A122" s="11"/>
      <c r="B122" s="16"/>
      <c r="C122" s="16"/>
      <c r="D122" s="76"/>
      <c r="E122" s="29"/>
      <c r="F122" s="658">
        <f t="shared" ref="F122:F126" si="7">E122*1</f>
        <v>0</v>
      </c>
      <c r="G122" s="17"/>
    </row>
    <row r="123" spans="1:8" s="86" customFormat="1" x14ac:dyDescent="0.45">
      <c r="A123" s="11"/>
      <c r="B123" s="16"/>
      <c r="C123" s="16"/>
      <c r="D123" s="76"/>
      <c r="E123" s="29"/>
      <c r="F123" s="658">
        <f t="shared" si="7"/>
        <v>0</v>
      </c>
      <c r="G123" s="17"/>
    </row>
    <row r="124" spans="1:8" s="86" customFormat="1" x14ac:dyDescent="0.45">
      <c r="A124" s="11"/>
      <c r="B124" s="16"/>
      <c r="C124" s="16"/>
      <c r="D124" s="76"/>
      <c r="E124" s="29"/>
      <c r="F124" s="658">
        <f t="shared" si="7"/>
        <v>0</v>
      </c>
      <c r="G124" s="17"/>
    </row>
    <row r="125" spans="1:8" s="86" customFormat="1" x14ac:dyDescent="0.45">
      <c r="A125" s="11"/>
      <c r="B125" s="11"/>
      <c r="C125" s="16"/>
      <c r="D125" s="85"/>
      <c r="E125" s="29"/>
      <c r="F125" s="658">
        <f t="shared" si="7"/>
        <v>0</v>
      </c>
      <c r="G125" s="17"/>
    </row>
    <row r="126" spans="1:8" s="86" customFormat="1" x14ac:dyDescent="0.45">
      <c r="A126" s="11"/>
      <c r="B126" s="11"/>
      <c r="C126" s="16"/>
      <c r="D126" s="85"/>
      <c r="E126" s="29"/>
      <c r="F126" s="658">
        <f t="shared" si="7"/>
        <v>0</v>
      </c>
      <c r="G126" s="17"/>
    </row>
    <row r="127" spans="1:8" s="86" customFormat="1" x14ac:dyDescent="0.45">
      <c r="A127" s="11" t="s">
        <v>526</v>
      </c>
      <c r="B127" s="11"/>
      <c r="C127" s="16"/>
      <c r="D127" s="85"/>
      <c r="E127" s="547"/>
      <c r="F127" s="658">
        <f>E127*1</f>
        <v>0</v>
      </c>
      <c r="G127" s="17" t="s">
        <v>147</v>
      </c>
    </row>
    <row r="128" spans="1:8" x14ac:dyDescent="0.45">
      <c r="A128" s="11"/>
      <c r="B128" s="16"/>
      <c r="C128" s="16"/>
      <c r="D128" s="76"/>
      <c r="E128" s="29"/>
      <c r="F128" s="658">
        <f t="shared" ref="F128:F133" si="8">E128*1</f>
        <v>0</v>
      </c>
      <c r="G128" s="17" t="s">
        <v>148</v>
      </c>
    </row>
    <row r="129" spans="1:7" x14ac:dyDescent="0.45">
      <c r="A129" s="11"/>
      <c r="B129" s="16"/>
      <c r="C129" s="16"/>
      <c r="D129" s="76"/>
      <c r="E129" s="29"/>
      <c r="F129" s="658">
        <f t="shared" si="8"/>
        <v>0</v>
      </c>
      <c r="G129" s="17"/>
    </row>
    <row r="130" spans="1:7" x14ac:dyDescent="0.45">
      <c r="A130" s="11"/>
      <c r="B130" s="11"/>
      <c r="C130" s="16"/>
      <c r="D130" s="85"/>
      <c r="E130" s="547"/>
      <c r="F130" s="658">
        <f t="shared" si="8"/>
        <v>0</v>
      </c>
      <c r="G130" s="17"/>
    </row>
    <row r="131" spans="1:7" x14ac:dyDescent="0.45">
      <c r="A131" s="11"/>
      <c r="B131" s="11"/>
      <c r="C131" s="16"/>
      <c r="D131" s="85"/>
      <c r="E131" s="547"/>
      <c r="F131" s="658">
        <f t="shared" si="8"/>
        <v>0</v>
      </c>
      <c r="G131" s="17"/>
    </row>
    <row r="132" spans="1:7" x14ac:dyDescent="0.45">
      <c r="A132" s="11"/>
      <c r="B132" s="11"/>
      <c r="C132" s="16"/>
      <c r="D132" s="85"/>
      <c r="E132" s="547"/>
      <c r="F132" s="658">
        <f t="shared" si="8"/>
        <v>0</v>
      </c>
      <c r="G132" s="17"/>
    </row>
    <row r="133" spans="1:7" x14ac:dyDescent="0.45">
      <c r="A133" s="11"/>
      <c r="B133" s="11"/>
      <c r="C133" s="16"/>
      <c r="D133" s="85"/>
      <c r="E133" s="547"/>
      <c r="F133" s="658">
        <f t="shared" si="8"/>
        <v>0</v>
      </c>
      <c r="G133" s="17"/>
    </row>
    <row r="134" spans="1:7" x14ac:dyDescent="0.45">
      <c r="A134" s="95" t="s">
        <v>5</v>
      </c>
      <c r="B134" s="51"/>
      <c r="C134" s="51"/>
      <c r="D134" s="51"/>
      <c r="E134" s="51"/>
      <c r="F134" s="96">
        <f>SUM(F120:F133)/26</f>
        <v>0</v>
      </c>
      <c r="G134" s="88"/>
    </row>
    <row r="135" spans="1:7" x14ac:dyDescent="0.45">
      <c r="A135" s="53" t="s">
        <v>527</v>
      </c>
      <c r="B135" s="54"/>
      <c r="C135" s="54"/>
      <c r="D135" s="54"/>
      <c r="E135" s="54"/>
      <c r="F135" s="663">
        <f>F51+F80+F117+F134</f>
        <v>0</v>
      </c>
      <c r="G135" s="54"/>
    </row>
    <row r="136" spans="1:7" x14ac:dyDescent="0.45">
      <c r="A136" s="58" t="s">
        <v>528</v>
      </c>
      <c r="B136" s="4"/>
      <c r="C136" s="1"/>
      <c r="D136" s="1"/>
      <c r="E136" s="1"/>
      <c r="F136" s="1"/>
      <c r="G136" s="1"/>
    </row>
    <row r="137" spans="1:7" x14ac:dyDescent="0.45">
      <c r="A137" s="1"/>
      <c r="B137" s="4"/>
      <c r="C137" s="1"/>
      <c r="D137" s="1"/>
      <c r="E137" s="1"/>
      <c r="F137" s="1"/>
      <c r="G137" s="1"/>
    </row>
  </sheetData>
  <sheetProtection algorithmName="SHA-512" hashValue="a7g6Bx/yjCd0pNgO21xamV3uJh3Rpthom4Gm2ZT1PFcDQ/m7P1V1OK2U0SkzvJ8VvTqIVIqEmuhrXG+gBAvaUg==" saltValue="ppsaCwY/ipAa79v+LY5MqA==" spinCount="100000" sheet="1" objects="1" scenarios="1"/>
  <mergeCells count="9">
    <mergeCell ref="A4:A5"/>
    <mergeCell ref="B4:B5"/>
    <mergeCell ref="D4:D5"/>
    <mergeCell ref="G4:G5"/>
    <mergeCell ref="A57:A58"/>
    <mergeCell ref="B57:B58"/>
    <mergeCell ref="D57:D58"/>
    <mergeCell ref="E57:E58"/>
    <mergeCell ref="G57:G5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18" sqref="B18"/>
    </sheetView>
  </sheetViews>
  <sheetFormatPr defaultColWidth="9" defaultRowHeight="21" x14ac:dyDescent="0.45"/>
  <cols>
    <col min="1" max="1" width="59.7109375" style="10" customWidth="1"/>
    <col min="2" max="2" width="57" style="10" customWidth="1"/>
    <col min="3" max="3" width="16.7109375" style="10" customWidth="1"/>
    <col min="4" max="4" width="19.42578125" style="10" customWidth="1"/>
    <col min="5" max="16384" width="9" style="10"/>
  </cols>
  <sheetData>
    <row r="1" spans="1:4" s="103" customFormat="1" ht="23.25" x14ac:dyDescent="0.5">
      <c r="A1" s="371" t="s">
        <v>529</v>
      </c>
      <c r="B1" s="138"/>
      <c r="C1" s="138"/>
      <c r="D1" s="138"/>
    </row>
    <row r="2" spans="1:4" x14ac:dyDescent="0.45">
      <c r="A2" s="264" t="s">
        <v>893</v>
      </c>
      <c r="B2" s="167"/>
      <c r="C2" s="167"/>
      <c r="D2" s="167"/>
    </row>
    <row r="3" spans="1:4" x14ac:dyDescent="0.45">
      <c r="A3" s="872" t="s">
        <v>210</v>
      </c>
      <c r="B3" s="872" t="s">
        <v>530</v>
      </c>
      <c r="C3" s="267" t="s">
        <v>100</v>
      </c>
      <c r="D3" s="872" t="s">
        <v>101</v>
      </c>
    </row>
    <row r="4" spans="1:4" x14ac:dyDescent="0.45">
      <c r="A4" s="873"/>
      <c r="B4" s="873"/>
      <c r="C4" s="269" t="s">
        <v>214</v>
      </c>
      <c r="D4" s="873"/>
    </row>
    <row r="5" spans="1:4" x14ac:dyDescent="0.45">
      <c r="A5" s="372" t="s">
        <v>531</v>
      </c>
      <c r="B5" s="373"/>
      <c r="C5" s="374"/>
      <c r="D5" s="226"/>
    </row>
    <row r="6" spans="1:4" x14ac:dyDescent="0.45">
      <c r="A6" s="237" t="s">
        <v>532</v>
      </c>
      <c r="B6" s="19"/>
      <c r="C6" s="324"/>
      <c r="D6" s="226"/>
    </row>
    <row r="7" spans="1:4" x14ac:dyDescent="0.45">
      <c r="A7" s="237" t="s">
        <v>533</v>
      </c>
      <c r="B7" s="226"/>
      <c r="C7" s="293"/>
      <c r="D7" s="226"/>
    </row>
    <row r="8" spans="1:4" x14ac:dyDescent="0.45">
      <c r="A8" s="237" t="s">
        <v>534</v>
      </c>
      <c r="B8" s="226"/>
      <c r="C8" s="293"/>
      <c r="D8" s="226"/>
    </row>
    <row r="9" spans="1:4" x14ac:dyDescent="0.45">
      <c r="A9" s="237" t="s">
        <v>535</v>
      </c>
      <c r="B9" s="226"/>
      <c r="C9" s="293"/>
      <c r="D9" s="226"/>
    </row>
    <row r="10" spans="1:4" x14ac:dyDescent="0.45">
      <c r="A10" s="232"/>
      <c r="B10" s="226"/>
      <c r="C10" s="293"/>
      <c r="D10" s="226"/>
    </row>
    <row r="11" spans="1:4" x14ac:dyDescent="0.45">
      <c r="A11" s="372" t="s">
        <v>536</v>
      </c>
      <c r="B11" s="226"/>
      <c r="C11" s="293"/>
      <c r="D11" s="226"/>
    </row>
    <row r="12" spans="1:4" x14ac:dyDescent="0.45">
      <c r="A12" s="237" t="s">
        <v>537</v>
      </c>
      <c r="B12" s="19"/>
      <c r="C12" s="324"/>
      <c r="D12" s="226"/>
    </row>
    <row r="13" spans="1:4" x14ac:dyDescent="0.45">
      <c r="A13" s="237" t="s">
        <v>538</v>
      </c>
      <c r="B13" s="19"/>
      <c r="C13" s="324"/>
      <c r="D13" s="226"/>
    </row>
    <row r="14" spans="1:4" x14ac:dyDescent="0.45">
      <c r="A14" s="237" t="s">
        <v>539</v>
      </c>
      <c r="B14" s="19"/>
      <c r="C14" s="324"/>
      <c r="D14" s="226"/>
    </row>
    <row r="15" spans="1:4" x14ac:dyDescent="0.45">
      <c r="A15" s="237" t="s">
        <v>540</v>
      </c>
      <c r="B15" s="19"/>
      <c r="C15" s="324"/>
      <c r="D15" s="226"/>
    </row>
    <row r="16" spans="1:4" x14ac:dyDescent="0.45">
      <c r="A16" s="237" t="s">
        <v>541</v>
      </c>
      <c r="B16" s="19"/>
      <c r="C16" s="324"/>
      <c r="D16" s="226"/>
    </row>
    <row r="17" spans="1:4" x14ac:dyDescent="0.45">
      <c r="A17" s="237" t="s">
        <v>542</v>
      </c>
      <c r="B17" s="19"/>
      <c r="C17" s="324"/>
      <c r="D17" s="226"/>
    </row>
    <row r="18" spans="1:4" x14ac:dyDescent="0.45">
      <c r="A18" s="304"/>
      <c r="B18" s="19"/>
      <c r="C18" s="324"/>
      <c r="D18" s="226"/>
    </row>
    <row r="19" spans="1:4" x14ac:dyDescent="0.45">
      <c r="A19" s="236"/>
      <c r="B19" s="19"/>
      <c r="C19" s="324"/>
      <c r="D19" s="19"/>
    </row>
    <row r="20" spans="1:4" x14ac:dyDescent="0.45">
      <c r="A20" s="372" t="s">
        <v>543</v>
      </c>
      <c r="B20" s="19"/>
      <c r="C20" s="324"/>
      <c r="D20" s="19"/>
    </row>
    <row r="21" spans="1:4" x14ac:dyDescent="0.45">
      <c r="A21" s="237" t="s">
        <v>544</v>
      </c>
      <c r="B21" s="19"/>
      <c r="C21" s="324"/>
      <c r="D21" s="19"/>
    </row>
    <row r="22" spans="1:4" x14ac:dyDescent="0.45">
      <c r="A22" s="237" t="s">
        <v>545</v>
      </c>
      <c r="B22" s="19"/>
      <c r="C22" s="324"/>
      <c r="D22" s="19"/>
    </row>
    <row r="23" spans="1:4" x14ac:dyDescent="0.45">
      <c r="A23" s="237"/>
      <c r="B23" s="19"/>
      <c r="C23" s="324"/>
      <c r="D23" s="19"/>
    </row>
    <row r="24" spans="1:4" x14ac:dyDescent="0.45">
      <c r="A24" s="236"/>
      <c r="B24" s="19"/>
      <c r="C24" s="324"/>
      <c r="D24" s="19"/>
    </row>
    <row r="25" spans="1:4" x14ac:dyDescent="0.45">
      <c r="A25" s="304"/>
      <c r="B25" s="19"/>
      <c r="C25" s="324"/>
      <c r="D25" s="19"/>
    </row>
    <row r="26" spans="1:4" x14ac:dyDescent="0.45">
      <c r="A26" s="242"/>
      <c r="B26" s="345"/>
      <c r="C26" s="375"/>
      <c r="D26" s="345"/>
    </row>
    <row r="27" spans="1:4" x14ac:dyDescent="0.45">
      <c r="A27" s="376" t="s">
        <v>5</v>
      </c>
      <c r="B27" s="150"/>
      <c r="C27" s="377">
        <f>SUM(C5:C26)</f>
        <v>0</v>
      </c>
      <c r="D27" s="150"/>
    </row>
    <row r="28" spans="1:4" x14ac:dyDescent="0.45">
      <c r="A28" s="265"/>
      <c r="B28" s="167"/>
      <c r="C28" s="167"/>
      <c r="D28" s="167"/>
    </row>
    <row r="29" spans="1:4" x14ac:dyDescent="0.45">
      <c r="A29" s="209" t="s">
        <v>546</v>
      </c>
      <c r="B29" s="954" t="s">
        <v>547</v>
      </c>
      <c r="C29" s="954"/>
      <c r="D29" s="954"/>
    </row>
    <row r="30" spans="1:4" x14ac:dyDescent="0.45">
      <c r="A30" s="209"/>
      <c r="B30" s="954" t="s">
        <v>548</v>
      </c>
      <c r="C30" s="954"/>
      <c r="D30" s="954"/>
    </row>
    <row r="31" spans="1:4" x14ac:dyDescent="0.45">
      <c r="A31" s="209"/>
      <c r="B31" s="954" t="s">
        <v>549</v>
      </c>
      <c r="C31" s="954"/>
      <c r="D31" s="954"/>
    </row>
    <row r="32" spans="1:4" x14ac:dyDescent="0.45">
      <c r="A32" s="265"/>
      <c r="B32" s="954" t="s">
        <v>550</v>
      </c>
      <c r="C32" s="954"/>
      <c r="D32" s="954"/>
    </row>
  </sheetData>
  <sheetProtection algorithmName="SHA-512" hashValue="34wM/IfUmw+Tu6Kf+Ya9Z+J7Mk2de5RFyao7spqck1lNq3K7HL4i8tWfSmEFINNLPvkbPeq0Cfuv7gaJBVTi5A==" saltValue="175GzMDhI+Wz9jHGlsTjJg==" spinCount="100000" sheet="1" objects="1" scenarios="1"/>
  <mergeCells count="7">
    <mergeCell ref="B32:D32"/>
    <mergeCell ref="A3:A4"/>
    <mergeCell ref="B3:B4"/>
    <mergeCell ref="D3:D4"/>
    <mergeCell ref="B29:D29"/>
    <mergeCell ref="B30:D30"/>
    <mergeCell ref="B31:D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7" workbookViewId="0">
      <selection activeCell="K50" sqref="K50"/>
    </sheetView>
  </sheetViews>
  <sheetFormatPr defaultColWidth="9" defaultRowHeight="21" x14ac:dyDescent="0.45"/>
  <cols>
    <col min="1" max="1" width="45.7109375" style="10" customWidth="1"/>
    <col min="2" max="2" width="54.42578125" style="10" customWidth="1"/>
    <col min="3" max="3" width="16.7109375" style="10" customWidth="1"/>
    <col min="4" max="4" width="12.7109375" style="10" customWidth="1"/>
    <col min="5" max="5" width="25.140625" style="10" customWidth="1"/>
    <col min="6" max="16384" width="9" style="10"/>
  </cols>
  <sheetData>
    <row r="1" spans="1:6" x14ac:dyDescent="0.45">
      <c r="A1" s="264" t="s">
        <v>894</v>
      </c>
      <c r="B1" s="2"/>
      <c r="C1" s="2"/>
      <c r="D1" s="2"/>
      <c r="E1" s="2"/>
    </row>
    <row r="2" spans="1:6" x14ac:dyDescent="0.45">
      <c r="A2" s="58"/>
      <c r="B2" s="2"/>
      <c r="C2" s="2"/>
      <c r="D2" s="2"/>
      <c r="E2" s="2"/>
    </row>
    <row r="3" spans="1:6" x14ac:dyDescent="0.45">
      <c r="A3" s="872" t="s">
        <v>210</v>
      </c>
      <c r="B3" s="872" t="s">
        <v>530</v>
      </c>
      <c r="C3" s="267" t="s">
        <v>100</v>
      </c>
      <c r="D3" s="267" t="s">
        <v>100</v>
      </c>
      <c r="E3" s="872" t="s">
        <v>101</v>
      </c>
    </row>
    <row r="4" spans="1:6" x14ac:dyDescent="0.45">
      <c r="A4" s="873"/>
      <c r="B4" s="873"/>
      <c r="C4" s="269" t="s">
        <v>106</v>
      </c>
      <c r="D4" s="269" t="s">
        <v>214</v>
      </c>
      <c r="E4" s="873"/>
    </row>
    <row r="5" spans="1:6" x14ac:dyDescent="0.45">
      <c r="A5" s="556" t="s">
        <v>551</v>
      </c>
      <c r="B5" s="557"/>
      <c r="C5" s="558"/>
      <c r="D5" s="559"/>
      <c r="E5" s="560"/>
    </row>
    <row r="6" spans="1:6" x14ac:dyDescent="0.45">
      <c r="A6" s="556" t="s">
        <v>552</v>
      </c>
      <c r="B6" s="561"/>
      <c r="C6" s="562"/>
      <c r="D6" s="563"/>
      <c r="E6" s="560"/>
    </row>
    <row r="7" spans="1:6" x14ac:dyDescent="0.45">
      <c r="A7" s="556" t="s">
        <v>553</v>
      </c>
      <c r="B7" s="564"/>
      <c r="C7" s="565"/>
      <c r="D7" s="560"/>
      <c r="E7" s="560"/>
    </row>
    <row r="8" spans="1:6" x14ac:dyDescent="0.45">
      <c r="A8" s="237" t="s">
        <v>554</v>
      </c>
      <c r="B8" s="12"/>
      <c r="C8" s="82"/>
      <c r="D8" s="14">
        <f>C8/26</f>
        <v>0</v>
      </c>
      <c r="E8" s="8" t="s">
        <v>895</v>
      </c>
      <c r="F8" s="378"/>
    </row>
    <row r="9" spans="1:6" x14ac:dyDescent="0.45">
      <c r="A9" s="236" t="s">
        <v>555</v>
      </c>
      <c r="B9" s="12"/>
      <c r="C9" s="82"/>
      <c r="D9" s="14">
        <f>C9/26</f>
        <v>0</v>
      </c>
      <c r="E9" s="8" t="s">
        <v>258</v>
      </c>
    </row>
    <row r="10" spans="1:6" x14ac:dyDescent="0.45">
      <c r="A10" s="237"/>
      <c r="B10" s="12"/>
      <c r="C10" s="82"/>
      <c r="D10" s="14">
        <f>C10/26</f>
        <v>0</v>
      </c>
      <c r="E10" s="8" t="s">
        <v>556</v>
      </c>
    </row>
    <row r="11" spans="1:6" x14ac:dyDescent="0.45">
      <c r="A11" s="237"/>
      <c r="B11" s="12"/>
      <c r="C11" s="82"/>
      <c r="D11" s="14">
        <f>C11/26</f>
        <v>0</v>
      </c>
      <c r="E11" s="8" t="s">
        <v>557</v>
      </c>
    </row>
    <row r="12" spans="1:6" x14ac:dyDescent="0.45">
      <c r="A12" s="237"/>
      <c r="B12" s="12"/>
      <c r="C12" s="82"/>
      <c r="D12" s="14">
        <f t="shared" ref="D12:D21" si="0">C12/26</f>
        <v>0</v>
      </c>
      <c r="E12" s="8"/>
    </row>
    <row r="13" spans="1:6" x14ac:dyDescent="0.45">
      <c r="A13" s="237"/>
      <c r="B13" s="12"/>
      <c r="C13" s="82"/>
      <c r="D13" s="14">
        <f t="shared" si="0"/>
        <v>0</v>
      </c>
      <c r="E13" s="8"/>
    </row>
    <row r="14" spans="1:6" x14ac:dyDescent="0.45">
      <c r="A14" s="237"/>
      <c r="B14" s="12"/>
      <c r="C14" s="82"/>
      <c r="D14" s="14">
        <f t="shared" si="0"/>
        <v>0</v>
      </c>
      <c r="E14" s="8"/>
    </row>
    <row r="15" spans="1:6" x14ac:dyDescent="0.45">
      <c r="A15" s="237"/>
      <c r="B15" s="12"/>
      <c r="C15" s="82"/>
      <c r="D15" s="14">
        <f>C15/26</f>
        <v>0</v>
      </c>
      <c r="E15" s="8"/>
    </row>
    <row r="16" spans="1:6" x14ac:dyDescent="0.45">
      <c r="A16" s="237"/>
      <c r="B16" s="12"/>
      <c r="C16" s="82"/>
      <c r="D16" s="14">
        <f t="shared" si="0"/>
        <v>0</v>
      </c>
      <c r="E16" s="8"/>
    </row>
    <row r="17" spans="1:5" x14ac:dyDescent="0.45">
      <c r="A17" s="237"/>
      <c r="B17" s="12"/>
      <c r="C17" s="82"/>
      <c r="D17" s="14">
        <f t="shared" si="0"/>
        <v>0</v>
      </c>
      <c r="E17" s="8"/>
    </row>
    <row r="18" spans="1:5" x14ac:dyDescent="0.45">
      <c r="A18" s="237"/>
      <c r="B18" s="12"/>
      <c r="C18" s="82"/>
      <c r="D18" s="14">
        <f>C18/26</f>
        <v>0</v>
      </c>
      <c r="E18" s="8"/>
    </row>
    <row r="19" spans="1:5" x14ac:dyDescent="0.45">
      <c r="A19" s="237"/>
      <c r="B19" s="12"/>
      <c r="C19" s="82"/>
      <c r="D19" s="14">
        <f t="shared" si="0"/>
        <v>0</v>
      </c>
      <c r="E19" s="8"/>
    </row>
    <row r="20" spans="1:5" x14ac:dyDescent="0.45">
      <c r="A20" s="237"/>
      <c r="B20" s="12"/>
      <c r="C20" s="82"/>
      <c r="D20" s="14">
        <f t="shared" si="0"/>
        <v>0</v>
      </c>
      <c r="E20" s="8"/>
    </row>
    <row r="21" spans="1:5" x14ac:dyDescent="0.45">
      <c r="A21" s="237"/>
      <c r="B21" s="12"/>
      <c r="C21" s="82"/>
      <c r="D21" s="14">
        <f t="shared" si="0"/>
        <v>0</v>
      </c>
      <c r="E21" s="8"/>
    </row>
    <row r="22" spans="1:5" x14ac:dyDescent="0.45">
      <c r="A22" s="237"/>
      <c r="B22" s="12"/>
      <c r="C22" s="82"/>
      <c r="D22" s="14">
        <f t="shared" ref="D22:D52" si="1">C22/26</f>
        <v>0</v>
      </c>
      <c r="E22" s="8"/>
    </row>
    <row r="23" spans="1:5" x14ac:dyDescent="0.45">
      <c r="A23" s="237"/>
      <c r="B23" s="12"/>
      <c r="C23" s="82"/>
      <c r="D23" s="14">
        <f t="shared" si="1"/>
        <v>0</v>
      </c>
      <c r="E23" s="8"/>
    </row>
    <row r="24" spans="1:5" x14ac:dyDescent="0.45">
      <c r="A24" s="237"/>
      <c r="B24" s="12"/>
      <c r="C24" s="82"/>
      <c r="D24" s="14">
        <f t="shared" si="1"/>
        <v>0</v>
      </c>
      <c r="E24" s="8"/>
    </row>
    <row r="25" spans="1:5" x14ac:dyDescent="0.45">
      <c r="A25" s="237"/>
      <c r="B25" s="12"/>
      <c r="C25" s="82"/>
      <c r="D25" s="14">
        <f t="shared" si="1"/>
        <v>0</v>
      </c>
      <c r="E25" s="8"/>
    </row>
    <row r="26" spans="1:5" x14ac:dyDescent="0.45">
      <c r="A26" s="237"/>
      <c r="B26" s="12"/>
      <c r="C26" s="82"/>
      <c r="D26" s="14">
        <f t="shared" si="1"/>
        <v>0</v>
      </c>
      <c r="E26" s="8"/>
    </row>
    <row r="27" spans="1:5" x14ac:dyDescent="0.45">
      <c r="A27" s="237"/>
      <c r="B27" s="12"/>
      <c r="C27" s="82"/>
      <c r="D27" s="14">
        <f t="shared" si="1"/>
        <v>0</v>
      </c>
      <c r="E27" s="8"/>
    </row>
    <row r="28" spans="1:5" x14ac:dyDescent="0.45">
      <c r="A28" s="237" t="s">
        <v>558</v>
      </c>
      <c r="B28" s="12"/>
      <c r="C28" s="82"/>
      <c r="D28" s="14">
        <f>C28/26</f>
        <v>0</v>
      </c>
      <c r="E28" s="8" t="s">
        <v>258</v>
      </c>
    </row>
    <row r="29" spans="1:5" x14ac:dyDescent="0.45">
      <c r="A29" s="237" t="s">
        <v>559</v>
      </c>
      <c r="B29" s="12"/>
      <c r="C29" s="82"/>
      <c r="D29" s="14">
        <f t="shared" si="1"/>
        <v>0</v>
      </c>
      <c r="E29" s="8" t="s">
        <v>258</v>
      </c>
    </row>
    <row r="30" spans="1:5" x14ac:dyDescent="0.45">
      <c r="A30" s="237" t="s">
        <v>560</v>
      </c>
      <c r="B30" s="12"/>
      <c r="C30" s="82"/>
      <c r="D30" s="14">
        <f t="shared" si="1"/>
        <v>0</v>
      </c>
      <c r="E30" s="8" t="s">
        <v>258</v>
      </c>
    </row>
    <row r="31" spans="1:5" x14ac:dyDescent="0.45">
      <c r="A31" s="237"/>
      <c r="B31" s="12"/>
      <c r="C31" s="82"/>
      <c r="D31" s="14">
        <f t="shared" si="1"/>
        <v>0</v>
      </c>
      <c r="E31" s="8"/>
    </row>
    <row r="32" spans="1:5" x14ac:dyDescent="0.45">
      <c r="A32" s="237"/>
      <c r="B32" s="12"/>
      <c r="C32" s="82"/>
      <c r="D32" s="14">
        <f t="shared" si="1"/>
        <v>0</v>
      </c>
      <c r="E32" s="8"/>
    </row>
    <row r="33" spans="1:5" x14ac:dyDescent="0.45">
      <c r="A33" s="237"/>
      <c r="B33" s="12"/>
      <c r="C33" s="82"/>
      <c r="D33" s="14">
        <f t="shared" si="1"/>
        <v>0</v>
      </c>
      <c r="E33" s="8"/>
    </row>
    <row r="34" spans="1:5" x14ac:dyDescent="0.45">
      <c r="A34" s="237"/>
      <c r="B34" s="12"/>
      <c r="C34" s="82"/>
      <c r="D34" s="14">
        <f t="shared" si="1"/>
        <v>0</v>
      </c>
      <c r="E34" s="8"/>
    </row>
    <row r="35" spans="1:5" x14ac:dyDescent="0.45">
      <c r="A35" s="237"/>
      <c r="B35" s="12"/>
      <c r="C35" s="82"/>
      <c r="D35" s="14">
        <f t="shared" si="1"/>
        <v>0</v>
      </c>
      <c r="E35" s="8"/>
    </row>
    <row r="36" spans="1:5" x14ac:dyDescent="0.45">
      <c r="A36" s="237"/>
      <c r="B36" s="12"/>
      <c r="C36" s="82"/>
      <c r="D36" s="14">
        <f t="shared" si="1"/>
        <v>0</v>
      </c>
      <c r="E36" s="8"/>
    </row>
    <row r="37" spans="1:5" x14ac:dyDescent="0.45">
      <c r="A37" s="237"/>
      <c r="B37" s="12"/>
      <c r="C37" s="82"/>
      <c r="D37" s="14">
        <f t="shared" si="1"/>
        <v>0</v>
      </c>
      <c r="E37" s="8"/>
    </row>
    <row r="38" spans="1:5" x14ac:dyDescent="0.45">
      <c r="A38" s="237"/>
      <c r="B38" s="12"/>
      <c r="C38" s="82"/>
      <c r="D38" s="14">
        <f t="shared" si="1"/>
        <v>0</v>
      </c>
      <c r="E38" s="8"/>
    </row>
    <row r="39" spans="1:5" x14ac:dyDescent="0.45">
      <c r="A39" s="237"/>
      <c r="B39" s="12"/>
      <c r="C39" s="82"/>
      <c r="D39" s="14">
        <f t="shared" si="1"/>
        <v>0</v>
      </c>
      <c r="E39" s="8"/>
    </row>
    <row r="40" spans="1:5" x14ac:dyDescent="0.45">
      <c r="A40" s="237"/>
      <c r="B40" s="12"/>
      <c r="C40" s="82"/>
      <c r="D40" s="14">
        <f t="shared" si="1"/>
        <v>0</v>
      </c>
      <c r="E40" s="8"/>
    </row>
    <row r="41" spans="1:5" x14ac:dyDescent="0.45">
      <c r="A41" s="237"/>
      <c r="B41" s="12"/>
      <c r="C41" s="82"/>
      <c r="D41" s="14">
        <f t="shared" si="1"/>
        <v>0</v>
      </c>
      <c r="E41" s="8"/>
    </row>
    <row r="42" spans="1:5" x14ac:dyDescent="0.45">
      <c r="A42" s="237"/>
      <c r="B42" s="12"/>
      <c r="C42" s="82"/>
      <c r="D42" s="14">
        <f t="shared" si="1"/>
        <v>0</v>
      </c>
      <c r="E42" s="8"/>
    </row>
    <row r="43" spans="1:5" x14ac:dyDescent="0.45">
      <c r="A43" s="237"/>
      <c r="B43" s="12"/>
      <c r="C43" s="82"/>
      <c r="D43" s="14">
        <f t="shared" si="1"/>
        <v>0</v>
      </c>
      <c r="E43" s="8"/>
    </row>
    <row r="44" spans="1:5" x14ac:dyDescent="0.45">
      <c r="A44" s="11" t="s">
        <v>561</v>
      </c>
      <c r="B44" s="11"/>
      <c r="C44" s="82"/>
      <c r="D44" s="18">
        <f t="shared" si="1"/>
        <v>0</v>
      </c>
      <c r="E44" s="8" t="s">
        <v>562</v>
      </c>
    </row>
    <row r="45" spans="1:5" x14ac:dyDescent="0.45">
      <c r="A45" s="11"/>
      <c r="B45" s="12"/>
      <c r="C45" s="82"/>
      <c r="D45" s="18">
        <f t="shared" si="1"/>
        <v>0</v>
      </c>
      <c r="E45" s="8"/>
    </row>
    <row r="46" spans="1:5" x14ac:dyDescent="0.45">
      <c r="A46" s="11"/>
      <c r="B46" s="12"/>
      <c r="C46" s="82"/>
      <c r="D46" s="18">
        <f t="shared" si="1"/>
        <v>0</v>
      </c>
      <c r="E46" s="8"/>
    </row>
    <row r="47" spans="1:5" x14ac:dyDescent="0.45">
      <c r="A47" s="11"/>
      <c r="B47" s="12"/>
      <c r="C47" s="82"/>
      <c r="D47" s="18">
        <f t="shared" si="1"/>
        <v>0</v>
      </c>
      <c r="E47" s="8"/>
    </row>
    <row r="48" spans="1:5" x14ac:dyDescent="0.45">
      <c r="A48" s="11"/>
      <c r="B48" s="12"/>
      <c r="C48" s="82"/>
      <c r="D48" s="18">
        <f t="shared" si="1"/>
        <v>0</v>
      </c>
      <c r="E48" s="8"/>
    </row>
    <row r="49" spans="1:5" x14ac:dyDescent="0.45">
      <c r="A49" s="11"/>
      <c r="B49" s="12"/>
      <c r="C49" s="82"/>
      <c r="D49" s="18">
        <f t="shared" si="1"/>
        <v>0</v>
      </c>
      <c r="E49" s="8"/>
    </row>
    <row r="50" spans="1:5" x14ac:dyDescent="0.45">
      <c r="A50" s="11"/>
      <c r="B50" s="12"/>
      <c r="C50" s="82"/>
      <c r="D50" s="18">
        <f t="shared" si="1"/>
        <v>0</v>
      </c>
      <c r="E50" s="8"/>
    </row>
    <row r="51" spans="1:5" x14ac:dyDescent="0.45">
      <c r="A51" s="11"/>
      <c r="B51" s="12"/>
      <c r="C51" s="82"/>
      <c r="D51" s="18">
        <f t="shared" si="1"/>
        <v>0</v>
      </c>
      <c r="E51" s="8"/>
    </row>
    <row r="52" spans="1:5" x14ac:dyDescent="0.45">
      <c r="A52" s="11"/>
      <c r="B52" s="12"/>
      <c r="C52" s="82"/>
      <c r="D52" s="18">
        <f t="shared" si="1"/>
        <v>0</v>
      </c>
      <c r="E52" s="8"/>
    </row>
    <row r="53" spans="1:5" x14ac:dyDescent="0.45">
      <c r="A53" s="237"/>
      <c r="B53" s="12"/>
      <c r="C53" s="82"/>
      <c r="D53" s="14">
        <f>C53/26</f>
        <v>0</v>
      </c>
      <c r="E53" s="8"/>
    </row>
    <row r="54" spans="1:5" x14ac:dyDescent="0.45">
      <c r="A54" s="556" t="s">
        <v>563</v>
      </c>
      <c r="B54" s="564"/>
      <c r="C54" s="565"/>
      <c r="D54" s="566"/>
      <c r="E54" s="560"/>
    </row>
    <row r="55" spans="1:5" x14ac:dyDescent="0.45">
      <c r="A55" s="955" t="s">
        <v>564</v>
      </c>
      <c r="B55" s="957"/>
      <c r="C55" s="959"/>
      <c r="D55" s="961">
        <f>C55</f>
        <v>0</v>
      </c>
      <c r="E55" s="963" t="s">
        <v>565</v>
      </c>
    </row>
    <row r="56" spans="1:5" x14ac:dyDescent="0.45">
      <c r="A56" s="956"/>
      <c r="B56" s="958"/>
      <c r="C56" s="960"/>
      <c r="D56" s="962"/>
      <c r="E56" s="964"/>
    </row>
    <row r="57" spans="1:5" x14ac:dyDescent="0.45">
      <c r="A57" s="568" t="s">
        <v>5</v>
      </c>
      <c r="B57" s="542"/>
      <c r="C57" s="569"/>
      <c r="D57" s="218">
        <f>SUM(D8:D56)</f>
        <v>0</v>
      </c>
      <c r="E57" s="570"/>
    </row>
  </sheetData>
  <sheetProtection algorithmName="SHA-512" hashValue="9fg5FqYwOChTRlyD4aJEWUZolboqcUGhlGyLXdYz7JgOtgk28h+9X9D4wozpxBqtG43EL3tC4ZAPu1kwhH3wPw==" saltValue="aWYQHeq0bKh2iT/j7jKNAg==" spinCount="100000" sheet="1" objects="1" scenarios="1"/>
  <mergeCells count="8">
    <mergeCell ref="A3:A4"/>
    <mergeCell ref="B3:B4"/>
    <mergeCell ref="E3:E4"/>
    <mergeCell ref="A55:A56"/>
    <mergeCell ref="B55:B56"/>
    <mergeCell ref="C55:C56"/>
    <mergeCell ref="D55:D56"/>
    <mergeCell ref="E55:E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5" workbookViewId="0">
      <selection activeCell="L41" sqref="L41"/>
    </sheetView>
  </sheetViews>
  <sheetFormatPr defaultColWidth="9" defaultRowHeight="21" x14ac:dyDescent="0.45"/>
  <cols>
    <col min="1" max="1" width="52.140625" style="10" customWidth="1"/>
    <col min="2" max="2" width="40.28515625" style="10" customWidth="1"/>
    <col min="3" max="3" width="14.85546875" style="10" customWidth="1"/>
    <col min="4" max="4" width="13.42578125" style="10" customWidth="1"/>
    <col min="5" max="5" width="30.85546875" style="10" bestFit="1" customWidth="1"/>
    <col min="6" max="16384" width="9" style="10"/>
  </cols>
  <sheetData>
    <row r="1" spans="1:5" x14ac:dyDescent="0.45">
      <c r="A1" s="264" t="s">
        <v>896</v>
      </c>
      <c r="B1" s="2"/>
      <c r="C1" s="2"/>
      <c r="D1" s="2"/>
      <c r="E1" s="2"/>
    </row>
    <row r="2" spans="1:5" x14ac:dyDescent="0.45">
      <c r="A2" s="58"/>
      <c r="B2" s="2"/>
      <c r="C2" s="2"/>
      <c r="D2" s="2"/>
      <c r="E2" s="2"/>
    </row>
    <row r="3" spans="1:5" x14ac:dyDescent="0.45">
      <c r="A3" s="948" t="s">
        <v>210</v>
      </c>
      <c r="B3" s="948" t="s">
        <v>530</v>
      </c>
      <c r="C3" s="267" t="s">
        <v>100</v>
      </c>
      <c r="D3" s="92" t="s">
        <v>99</v>
      </c>
      <c r="E3" s="948" t="s">
        <v>101</v>
      </c>
    </row>
    <row r="4" spans="1:5" ht="24" customHeight="1" x14ac:dyDescent="0.45">
      <c r="A4" s="949"/>
      <c r="B4" s="949"/>
      <c r="C4" s="269" t="s">
        <v>106</v>
      </c>
      <c r="D4" s="94" t="s">
        <v>100</v>
      </c>
      <c r="E4" s="949"/>
    </row>
    <row r="5" spans="1:5" x14ac:dyDescent="0.45">
      <c r="A5" s="571" t="s">
        <v>897</v>
      </c>
      <c r="B5" s="561"/>
      <c r="C5" s="573"/>
      <c r="D5" s="565"/>
      <c r="E5" s="563"/>
    </row>
    <row r="6" spans="1:5" x14ac:dyDescent="0.45">
      <c r="A6" s="572" t="s">
        <v>566</v>
      </c>
      <c r="B6" s="561"/>
      <c r="C6" s="573"/>
      <c r="D6" s="565"/>
      <c r="E6" s="563"/>
    </row>
    <row r="7" spans="1:5" x14ac:dyDescent="0.45">
      <c r="A7" s="11" t="s">
        <v>567</v>
      </c>
      <c r="B7" s="16"/>
      <c r="C7" s="5"/>
      <c r="D7" s="14">
        <f>C7/26</f>
        <v>0</v>
      </c>
      <c r="E7" s="17" t="s">
        <v>568</v>
      </c>
    </row>
    <row r="8" spans="1:5" x14ac:dyDescent="0.45">
      <c r="A8" s="11"/>
      <c r="B8" s="16"/>
      <c r="C8" s="5"/>
      <c r="D8" s="14">
        <f>C8/26</f>
        <v>0</v>
      </c>
      <c r="E8" s="17"/>
    </row>
    <row r="9" spans="1:5" x14ac:dyDescent="0.45">
      <c r="A9" s="11" t="s">
        <v>558</v>
      </c>
      <c r="B9" s="16"/>
      <c r="C9" s="5"/>
      <c r="D9" s="14">
        <f t="shared" ref="D9:D14" si="0">C9/26</f>
        <v>0</v>
      </c>
      <c r="E9" s="17" t="s">
        <v>569</v>
      </c>
    </row>
    <row r="10" spans="1:5" x14ac:dyDescent="0.45">
      <c r="A10" s="11"/>
      <c r="B10" s="16"/>
      <c r="C10" s="5"/>
      <c r="D10" s="14">
        <f t="shared" si="0"/>
        <v>0</v>
      </c>
      <c r="E10" s="17"/>
    </row>
    <row r="11" spans="1:5" x14ac:dyDescent="0.45">
      <c r="A11" s="11" t="s">
        <v>570</v>
      </c>
      <c r="B11" s="16"/>
      <c r="C11" s="5"/>
      <c r="D11" s="14">
        <f t="shared" si="0"/>
        <v>0</v>
      </c>
      <c r="E11" s="17" t="s">
        <v>571</v>
      </c>
    </row>
    <row r="12" spans="1:5" x14ac:dyDescent="0.45">
      <c r="A12" s="12"/>
      <c r="B12" s="16"/>
      <c r="C12" s="5"/>
      <c r="D12" s="14">
        <f t="shared" si="0"/>
        <v>0</v>
      </c>
      <c r="E12" s="17"/>
    </row>
    <row r="13" spans="1:5" x14ac:dyDescent="0.45">
      <c r="A13" s="12"/>
      <c r="B13" s="16"/>
      <c r="C13" s="5"/>
      <c r="D13" s="14">
        <f t="shared" si="0"/>
        <v>0</v>
      </c>
      <c r="E13" s="17"/>
    </row>
    <row r="14" spans="1:5" x14ac:dyDescent="0.45">
      <c r="A14" s="12"/>
      <c r="B14" s="16"/>
      <c r="C14" s="5"/>
      <c r="D14" s="14">
        <f t="shared" si="0"/>
        <v>0</v>
      </c>
      <c r="E14" s="17"/>
    </row>
    <row r="15" spans="1:5" x14ac:dyDescent="0.45">
      <c r="A15" s="571" t="s">
        <v>572</v>
      </c>
      <c r="B15" s="561"/>
      <c r="C15" s="573"/>
      <c r="D15" s="574"/>
      <c r="E15" s="563"/>
    </row>
    <row r="16" spans="1:5" x14ac:dyDescent="0.45">
      <c r="A16" s="572" t="s">
        <v>573</v>
      </c>
      <c r="B16" s="561"/>
      <c r="C16" s="573"/>
      <c r="D16" s="574"/>
      <c r="E16" s="563"/>
    </row>
    <row r="17" spans="1:5" x14ac:dyDescent="0.45">
      <c r="A17" s="11" t="s">
        <v>574</v>
      </c>
      <c r="B17" s="16"/>
      <c r="C17" s="5"/>
      <c r="D17" s="14">
        <f>C17/26</f>
        <v>0</v>
      </c>
      <c r="E17" s="17" t="s">
        <v>575</v>
      </c>
    </row>
    <row r="18" spans="1:5" x14ac:dyDescent="0.45">
      <c r="A18" s="11"/>
      <c r="B18" s="16"/>
      <c r="C18" s="5"/>
      <c r="D18" s="14">
        <f>C18/26</f>
        <v>0</v>
      </c>
      <c r="E18" s="17"/>
    </row>
    <row r="19" spans="1:5" x14ac:dyDescent="0.45">
      <c r="A19" s="11" t="s">
        <v>576</v>
      </c>
      <c r="B19" s="16"/>
      <c r="C19" s="5"/>
      <c r="D19" s="14">
        <f t="shared" ref="D19:D23" si="1">C19/26</f>
        <v>0</v>
      </c>
      <c r="E19" s="17" t="s">
        <v>575</v>
      </c>
    </row>
    <row r="20" spans="1:5" x14ac:dyDescent="0.45">
      <c r="A20" s="11"/>
      <c r="B20" s="16"/>
      <c r="C20" s="5"/>
      <c r="D20" s="14">
        <f t="shared" si="1"/>
        <v>0</v>
      </c>
      <c r="E20" s="17"/>
    </row>
    <row r="21" spans="1:5" x14ac:dyDescent="0.45">
      <c r="A21" s="362" t="s">
        <v>577</v>
      </c>
      <c r="B21" s="16"/>
      <c r="C21" s="366"/>
      <c r="D21" s="14">
        <f>C21/26</f>
        <v>0</v>
      </c>
      <c r="E21" s="17" t="s">
        <v>575</v>
      </c>
    </row>
    <row r="22" spans="1:5" x14ac:dyDescent="0.45">
      <c r="A22" s="379"/>
      <c r="B22" s="16"/>
      <c r="C22" s="380"/>
      <c r="D22" s="14">
        <f t="shared" si="1"/>
        <v>0</v>
      </c>
      <c r="E22" s="381"/>
    </row>
    <row r="23" spans="1:5" x14ac:dyDescent="0.45">
      <c r="A23" s="4"/>
      <c r="B23" s="73"/>
      <c r="C23" s="1"/>
      <c r="D23" s="567">
        <f t="shared" si="1"/>
        <v>0</v>
      </c>
      <c r="E23" s="381"/>
    </row>
    <row r="24" spans="1:5" x14ac:dyDescent="0.45">
      <c r="A24" s="545" t="s">
        <v>5</v>
      </c>
      <c r="B24" s="542"/>
      <c r="C24" s="542"/>
      <c r="D24" s="218">
        <f>SUM(D7:D23)</f>
        <v>0</v>
      </c>
      <c r="E24" s="570"/>
    </row>
    <row r="25" spans="1:5" x14ac:dyDescent="0.45">
      <c r="A25" s="4"/>
      <c r="B25" s="73"/>
      <c r="C25" s="1"/>
      <c r="D25" s="74"/>
      <c r="E25" s="2"/>
    </row>
    <row r="26" spans="1:5" x14ac:dyDescent="0.45">
      <c r="A26" s="264" t="s">
        <v>898</v>
      </c>
      <c r="B26" s="2"/>
      <c r="C26" s="2"/>
      <c r="D26" s="2"/>
      <c r="E26" s="2"/>
    </row>
    <row r="27" spans="1:5" x14ac:dyDescent="0.45">
      <c r="A27" s="872" t="s">
        <v>210</v>
      </c>
      <c r="B27" s="872" t="s">
        <v>530</v>
      </c>
      <c r="C27" s="267" t="s">
        <v>100</v>
      </c>
      <c r="D27" s="267" t="s">
        <v>100</v>
      </c>
      <c r="E27" s="872" t="s">
        <v>101</v>
      </c>
    </row>
    <row r="28" spans="1:5" ht="24" customHeight="1" x14ac:dyDescent="0.45">
      <c r="A28" s="873"/>
      <c r="B28" s="873"/>
      <c r="C28" s="269" t="s">
        <v>106</v>
      </c>
      <c r="D28" s="269" t="s">
        <v>214</v>
      </c>
      <c r="E28" s="873"/>
    </row>
    <row r="29" spans="1:5" s="382" customFormat="1" x14ac:dyDescent="0.45">
      <c r="A29" s="556" t="s">
        <v>578</v>
      </c>
      <c r="B29" s="564"/>
      <c r="C29" s="565"/>
      <c r="D29" s="560"/>
      <c r="E29" s="560"/>
    </row>
    <row r="30" spans="1:5" s="382" customFormat="1" x14ac:dyDescent="0.45">
      <c r="A30" s="237" t="s">
        <v>567</v>
      </c>
      <c r="B30" s="12"/>
      <c r="C30" s="82"/>
      <c r="D30" s="14">
        <f>C30/26</f>
        <v>0</v>
      </c>
      <c r="E30" s="17" t="s">
        <v>579</v>
      </c>
    </row>
    <row r="31" spans="1:5" s="382" customFormat="1" x14ac:dyDescent="0.45">
      <c r="A31" s="237" t="s">
        <v>580</v>
      </c>
      <c r="B31" s="12"/>
      <c r="C31" s="82"/>
      <c r="D31" s="14">
        <f>C31/26</f>
        <v>0</v>
      </c>
      <c r="E31" s="17" t="s">
        <v>581</v>
      </c>
    </row>
    <row r="32" spans="1:5" s="382" customFormat="1" x14ac:dyDescent="0.45">
      <c r="A32" s="237" t="s">
        <v>560</v>
      </c>
      <c r="B32" s="12"/>
      <c r="C32" s="82"/>
      <c r="D32" s="14">
        <f>C32/26</f>
        <v>0</v>
      </c>
      <c r="E32" s="17" t="s">
        <v>562</v>
      </c>
    </row>
    <row r="33" spans="1:8" s="382" customFormat="1" x14ac:dyDescent="0.45">
      <c r="A33" s="237"/>
      <c r="B33" s="12"/>
      <c r="C33" s="82"/>
      <c r="D33" s="14"/>
      <c r="E33" s="8"/>
    </row>
    <row r="34" spans="1:8" x14ac:dyDescent="0.45">
      <c r="A34" s="556" t="s">
        <v>582</v>
      </c>
      <c r="B34" s="561"/>
      <c r="C34" s="562"/>
      <c r="D34" s="563"/>
      <c r="E34" s="563"/>
    </row>
    <row r="35" spans="1:8" x14ac:dyDescent="0.45">
      <c r="A35" s="237" t="s">
        <v>567</v>
      </c>
      <c r="B35" s="16"/>
      <c r="C35" s="87"/>
      <c r="D35" s="14">
        <f>C35/26</f>
        <v>0</v>
      </c>
      <c r="E35" s="17" t="s">
        <v>581</v>
      </c>
    </row>
    <row r="36" spans="1:8" x14ac:dyDescent="0.45">
      <c r="A36" s="237" t="s">
        <v>583</v>
      </c>
      <c r="B36" s="16"/>
      <c r="C36" s="87"/>
      <c r="D36" s="14">
        <f>C36/26</f>
        <v>0</v>
      </c>
      <c r="E36" s="17" t="s">
        <v>584</v>
      </c>
    </row>
    <row r="37" spans="1:8" x14ac:dyDescent="0.45">
      <c r="A37" s="237" t="s">
        <v>585</v>
      </c>
      <c r="B37" s="16"/>
      <c r="C37" s="87"/>
      <c r="D37" s="14">
        <f>C37/26</f>
        <v>0</v>
      </c>
      <c r="E37" s="17" t="s">
        <v>584</v>
      </c>
    </row>
    <row r="38" spans="1:8" x14ac:dyDescent="0.45">
      <c r="A38" s="237" t="s">
        <v>586</v>
      </c>
      <c r="B38" s="16"/>
      <c r="C38" s="87"/>
      <c r="D38" s="14">
        <f>C38/26</f>
        <v>0</v>
      </c>
      <c r="E38" s="17" t="s">
        <v>562</v>
      </c>
    </row>
    <row r="39" spans="1:8" x14ac:dyDescent="0.45">
      <c r="A39" s="237" t="s">
        <v>587</v>
      </c>
      <c r="B39" s="16"/>
      <c r="C39" s="87"/>
      <c r="D39" s="14">
        <f>C39/26</f>
        <v>0</v>
      </c>
      <c r="E39" s="17"/>
    </row>
    <row r="40" spans="1:8" x14ac:dyDescent="0.45">
      <c r="A40" s="575" t="s">
        <v>5</v>
      </c>
      <c r="B40" s="491"/>
      <c r="C40" s="548"/>
      <c r="D40" s="577">
        <f>SUM(D30:D39)</f>
        <v>0</v>
      </c>
      <c r="E40" s="576"/>
      <c r="F40" s="378"/>
      <c r="G40" s="378"/>
    </row>
    <row r="41" spans="1:8" x14ac:dyDescent="0.45">
      <c r="A41" s="523" t="s">
        <v>916</v>
      </c>
      <c r="B41" s="52"/>
      <c r="C41" s="52"/>
      <c r="D41" s="383">
        <f>D24+D40</f>
        <v>0</v>
      </c>
      <c r="E41" s="52"/>
    </row>
    <row r="42" spans="1:8" x14ac:dyDescent="0.45">
      <c r="A42" s="578" t="s">
        <v>588</v>
      </c>
      <c r="B42" s="54"/>
      <c r="C42" s="54"/>
      <c r="D42" s="579">
        <f>'5.1'!C27+'5.2'!D57+'5.3 - 5.6'!D41</f>
        <v>0</v>
      </c>
      <c r="E42" s="54"/>
    </row>
    <row r="47" spans="1:8" x14ac:dyDescent="0.45">
      <c r="B47" s="965"/>
      <c r="C47" s="965"/>
      <c r="D47" s="965"/>
      <c r="E47" s="965"/>
      <c r="F47" s="965"/>
      <c r="G47" s="965"/>
      <c r="H47" s="965"/>
    </row>
  </sheetData>
  <sheetProtection algorithmName="SHA-512" hashValue="19fkhTyChVttTCy2Qalh98qggXiZ89cSGusJ/W3OsIlBi42yalCoPmiz4kUUmsnVBsS/2jNjO5FcSb3ZDXksug==" saltValue="xw+1Phw6djXxzBxnzX1V7Q==" spinCount="100000" sheet="1" objects="1" scenarios="1"/>
  <mergeCells count="7">
    <mergeCell ref="B47:H47"/>
    <mergeCell ref="A3:A4"/>
    <mergeCell ref="B3:B4"/>
    <mergeCell ref="E3:E4"/>
    <mergeCell ref="A27:A28"/>
    <mergeCell ref="B27:B28"/>
    <mergeCell ref="E27:E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1" zoomScaleNormal="100" workbookViewId="0">
      <selection activeCell="B130" sqref="B130"/>
    </sheetView>
  </sheetViews>
  <sheetFormatPr defaultColWidth="9" defaultRowHeight="21" x14ac:dyDescent="0.45"/>
  <cols>
    <col min="1" max="1" width="98.5703125" style="10" customWidth="1"/>
    <col min="2" max="2" width="79.5703125" style="10" customWidth="1"/>
    <col min="3" max="3" width="19.7109375" style="10" customWidth="1"/>
    <col min="4" max="4" width="21.28515625" style="10" customWidth="1"/>
    <col min="5" max="5" width="16.42578125" style="10" customWidth="1"/>
    <col min="6" max="6" width="70.7109375" style="10" customWidth="1"/>
    <col min="7" max="16384" width="9" style="10"/>
  </cols>
  <sheetData>
    <row r="1" spans="1:6" ht="27" customHeight="1" x14ac:dyDescent="0.5">
      <c r="A1" s="371" t="s">
        <v>924</v>
      </c>
      <c r="B1" s="167"/>
      <c r="C1" s="167"/>
      <c r="D1" s="167"/>
      <c r="E1" s="167"/>
      <c r="F1" s="167"/>
    </row>
    <row r="2" spans="1:6" ht="26.25" customHeight="1" x14ac:dyDescent="0.5">
      <c r="A2" s="371" t="s">
        <v>925</v>
      </c>
      <c r="B2" s="167"/>
      <c r="C2" s="167"/>
      <c r="D2" s="167"/>
      <c r="E2" s="167"/>
      <c r="F2" s="167"/>
    </row>
    <row r="3" spans="1:6" ht="46.5" x14ac:dyDescent="0.45">
      <c r="A3" s="384" t="s">
        <v>210</v>
      </c>
      <c r="B3" s="384" t="s">
        <v>590</v>
      </c>
      <c r="C3" s="384" t="s">
        <v>445</v>
      </c>
      <c r="D3" s="385" t="s">
        <v>591</v>
      </c>
      <c r="E3" s="384" t="s">
        <v>362</v>
      </c>
      <c r="F3" s="384" t="s">
        <v>101</v>
      </c>
    </row>
    <row r="4" spans="1:6" ht="24.95" customHeight="1" x14ac:dyDescent="0.5">
      <c r="A4" s="386" t="s">
        <v>592</v>
      </c>
      <c r="B4" s="259"/>
      <c r="C4" s="229"/>
      <c r="D4" s="341"/>
      <c r="E4" s="387">
        <f>D4</f>
        <v>0</v>
      </c>
      <c r="F4" s="966" t="s">
        <v>979</v>
      </c>
    </row>
    <row r="5" spans="1:6" ht="24.95" customHeight="1" x14ac:dyDescent="0.5">
      <c r="A5" s="388"/>
      <c r="B5" s="259"/>
      <c r="C5" s="229"/>
      <c r="D5" s="341"/>
      <c r="E5" s="387">
        <f t="shared" ref="E5:E68" si="0">D5</f>
        <v>0</v>
      </c>
      <c r="F5" s="966"/>
    </row>
    <row r="6" spans="1:6" ht="24.95" customHeight="1" x14ac:dyDescent="0.5">
      <c r="A6" s="389"/>
      <c r="B6" s="241"/>
      <c r="C6" s="229"/>
      <c r="D6" s="257"/>
      <c r="E6" s="387">
        <f t="shared" si="0"/>
        <v>0</v>
      </c>
      <c r="F6" s="966"/>
    </row>
    <row r="7" spans="1:6" ht="24.95" customHeight="1" x14ac:dyDescent="0.5">
      <c r="A7" s="386" t="s">
        <v>950</v>
      </c>
      <c r="B7" s="241"/>
      <c r="C7" s="231"/>
      <c r="D7" s="257"/>
      <c r="E7" s="387">
        <f t="shared" si="0"/>
        <v>0</v>
      </c>
      <c r="F7" s="966"/>
    </row>
    <row r="8" spans="1:6" ht="24.95" customHeight="1" x14ac:dyDescent="0.5">
      <c r="A8" s="389"/>
      <c r="B8" s="19"/>
      <c r="C8" s="231"/>
      <c r="D8" s="257"/>
      <c r="E8" s="387">
        <f t="shared" si="0"/>
        <v>0</v>
      </c>
      <c r="F8" s="966"/>
    </row>
    <row r="9" spans="1:6" ht="24.95" customHeight="1" x14ac:dyDescent="0.5">
      <c r="A9" s="389"/>
      <c r="B9" s="226"/>
      <c r="C9" s="229"/>
      <c r="D9" s="341"/>
      <c r="E9" s="387">
        <f t="shared" si="0"/>
        <v>0</v>
      </c>
      <c r="F9" s="966"/>
    </row>
    <row r="10" spans="1:6" ht="24.95" customHeight="1" x14ac:dyDescent="0.5">
      <c r="A10" s="390" t="s">
        <v>593</v>
      </c>
      <c r="B10" s="259"/>
      <c r="C10" s="229"/>
      <c r="D10" s="341"/>
      <c r="E10" s="387">
        <f t="shared" si="0"/>
        <v>0</v>
      </c>
      <c r="F10" s="966"/>
    </row>
    <row r="11" spans="1:6" ht="24.95" customHeight="1" x14ac:dyDescent="0.5">
      <c r="A11" s="388"/>
      <c r="B11" s="259"/>
      <c r="C11" s="229"/>
      <c r="D11" s="341"/>
      <c r="E11" s="387">
        <f t="shared" si="0"/>
        <v>0</v>
      </c>
      <c r="F11" s="966"/>
    </row>
    <row r="12" spans="1:6" ht="24.95" customHeight="1" x14ac:dyDescent="0.5">
      <c r="A12" s="388"/>
      <c r="B12" s="259"/>
      <c r="C12" s="229"/>
      <c r="D12" s="341"/>
      <c r="E12" s="387">
        <f t="shared" si="0"/>
        <v>0</v>
      </c>
      <c r="F12" s="966"/>
    </row>
    <row r="13" spans="1:6" ht="24.95" customHeight="1" x14ac:dyDescent="0.5">
      <c r="A13" s="388"/>
      <c r="B13" s="259"/>
      <c r="C13" s="229"/>
      <c r="D13" s="341"/>
      <c r="E13" s="387">
        <f t="shared" si="0"/>
        <v>0</v>
      </c>
      <c r="F13" s="966"/>
    </row>
    <row r="14" spans="1:6" ht="24.95" customHeight="1" x14ac:dyDescent="0.5">
      <c r="A14" s="388"/>
      <c r="B14" s="259"/>
      <c r="C14" s="229"/>
      <c r="D14" s="341"/>
      <c r="E14" s="387">
        <f t="shared" si="0"/>
        <v>0</v>
      </c>
      <c r="F14" s="966"/>
    </row>
    <row r="15" spans="1:6" ht="24.95" customHeight="1" x14ac:dyDescent="0.5">
      <c r="A15" s="388"/>
      <c r="B15" s="259"/>
      <c r="C15" s="229"/>
      <c r="D15" s="341"/>
      <c r="E15" s="387">
        <f t="shared" si="0"/>
        <v>0</v>
      </c>
      <c r="F15" s="966"/>
    </row>
    <row r="16" spans="1:6" ht="24.95" customHeight="1" x14ac:dyDescent="0.5">
      <c r="A16" s="388"/>
      <c r="B16" s="259"/>
      <c r="C16" s="229"/>
      <c r="D16" s="341"/>
      <c r="E16" s="387">
        <f t="shared" si="0"/>
        <v>0</v>
      </c>
      <c r="F16" s="966"/>
    </row>
    <row r="17" spans="1:6" ht="24.95" customHeight="1" x14ac:dyDescent="0.5">
      <c r="A17" s="391" t="s">
        <v>999</v>
      </c>
      <c r="B17" s="241"/>
      <c r="C17" s="229"/>
      <c r="D17" s="257"/>
      <c r="E17" s="387">
        <f t="shared" si="0"/>
        <v>0</v>
      </c>
      <c r="F17" s="966"/>
    </row>
    <row r="18" spans="1:6" ht="24.95" customHeight="1" x14ac:dyDescent="0.5">
      <c r="A18" s="392"/>
      <c r="B18" s="241"/>
      <c r="C18" s="229"/>
      <c r="D18" s="257"/>
      <c r="E18" s="387">
        <f t="shared" si="0"/>
        <v>0</v>
      </c>
      <c r="F18" s="966"/>
    </row>
    <row r="19" spans="1:6" ht="24.95" customHeight="1" x14ac:dyDescent="0.5">
      <c r="A19" s="392"/>
      <c r="B19" s="241"/>
      <c r="C19" s="229"/>
      <c r="D19" s="257"/>
      <c r="E19" s="387">
        <f t="shared" si="0"/>
        <v>0</v>
      </c>
      <c r="F19" s="966"/>
    </row>
    <row r="20" spans="1:6" ht="24.95" customHeight="1" x14ac:dyDescent="0.5">
      <c r="A20" s="386" t="s">
        <v>594</v>
      </c>
      <c r="B20" s="241"/>
      <c r="C20" s="229"/>
      <c r="D20" s="257"/>
      <c r="E20" s="387">
        <f t="shared" si="0"/>
        <v>0</v>
      </c>
      <c r="F20" s="966"/>
    </row>
    <row r="21" spans="1:6" ht="24.95" customHeight="1" x14ac:dyDescent="0.5">
      <c r="A21" s="393"/>
      <c r="B21" s="241"/>
      <c r="C21" s="229"/>
      <c r="D21" s="257"/>
      <c r="E21" s="387">
        <f t="shared" si="0"/>
        <v>0</v>
      </c>
      <c r="F21" s="966"/>
    </row>
    <row r="22" spans="1:6" ht="24.95" customHeight="1" x14ac:dyDescent="0.5">
      <c r="A22" s="103"/>
      <c r="B22" s="241"/>
      <c r="C22" s="229"/>
      <c r="D22" s="257"/>
      <c r="E22" s="387">
        <f t="shared" si="0"/>
        <v>0</v>
      </c>
      <c r="F22" s="966"/>
    </row>
    <row r="23" spans="1:6" ht="24.95" customHeight="1" x14ac:dyDescent="0.5">
      <c r="A23" s="386" t="s">
        <v>954</v>
      </c>
      <c r="B23" s="241"/>
      <c r="C23" s="229"/>
      <c r="D23" s="257"/>
      <c r="E23" s="387">
        <f t="shared" si="0"/>
        <v>0</v>
      </c>
      <c r="F23" s="966"/>
    </row>
    <row r="24" spans="1:6" ht="24.95" customHeight="1" x14ac:dyDescent="0.5">
      <c r="A24" s="388"/>
      <c r="B24" s="241"/>
      <c r="C24" s="229"/>
      <c r="D24" s="257"/>
      <c r="E24" s="387">
        <f t="shared" si="0"/>
        <v>0</v>
      </c>
      <c r="F24" s="966"/>
    </row>
    <row r="25" spans="1:6" ht="24.95" customHeight="1" x14ac:dyDescent="0.5">
      <c r="A25" s="388"/>
      <c r="B25" s="241"/>
      <c r="C25" s="229"/>
      <c r="D25" s="257"/>
      <c r="E25" s="387">
        <f t="shared" si="0"/>
        <v>0</v>
      </c>
      <c r="F25" s="966"/>
    </row>
    <row r="26" spans="1:6" ht="24.95" customHeight="1" x14ac:dyDescent="0.5">
      <c r="A26" s="388"/>
      <c r="B26" s="241"/>
      <c r="C26" s="229"/>
      <c r="D26" s="257"/>
      <c r="E26" s="387">
        <f t="shared" si="0"/>
        <v>0</v>
      </c>
      <c r="F26" s="966"/>
    </row>
    <row r="27" spans="1:6" ht="24.95" customHeight="1" x14ac:dyDescent="0.5">
      <c r="A27" s="388"/>
      <c r="B27" s="241"/>
      <c r="C27" s="229"/>
      <c r="D27" s="257"/>
      <c r="E27" s="387">
        <f t="shared" si="0"/>
        <v>0</v>
      </c>
      <c r="F27" s="966"/>
    </row>
    <row r="28" spans="1:6" ht="24.95" customHeight="1" x14ac:dyDescent="0.5">
      <c r="A28" s="388"/>
      <c r="B28" s="241"/>
      <c r="C28" s="229"/>
      <c r="D28" s="257"/>
      <c r="E28" s="387">
        <f t="shared" si="0"/>
        <v>0</v>
      </c>
      <c r="F28" s="966"/>
    </row>
    <row r="29" spans="1:6" ht="24.95" customHeight="1" x14ac:dyDescent="0.5">
      <c r="A29" s="11"/>
      <c r="B29" s="19"/>
      <c r="C29" s="229"/>
      <c r="D29" s="257"/>
      <c r="E29" s="387">
        <f t="shared" si="0"/>
        <v>0</v>
      </c>
      <c r="F29" s="966"/>
    </row>
    <row r="30" spans="1:6" ht="24.95" customHeight="1" x14ac:dyDescent="0.5">
      <c r="A30" s="11"/>
      <c r="B30" s="19"/>
      <c r="C30" s="229"/>
      <c r="D30" s="257"/>
      <c r="E30" s="387">
        <f t="shared" si="0"/>
        <v>0</v>
      </c>
      <c r="F30" s="966"/>
    </row>
    <row r="31" spans="1:6" ht="24.95" customHeight="1" x14ac:dyDescent="0.5">
      <c r="A31" s="386" t="s">
        <v>595</v>
      </c>
      <c r="B31" s="19"/>
      <c r="C31" s="229"/>
      <c r="D31" s="257"/>
      <c r="E31" s="387">
        <f t="shared" si="0"/>
        <v>0</v>
      </c>
      <c r="F31" s="966"/>
    </row>
    <row r="32" spans="1:6" ht="24.95" customHeight="1" x14ac:dyDescent="0.5">
      <c r="A32" s="389"/>
      <c r="B32" s="19"/>
      <c r="C32" s="229"/>
      <c r="D32" s="257"/>
      <c r="E32" s="387">
        <f t="shared" si="0"/>
        <v>0</v>
      </c>
      <c r="F32" s="966"/>
    </row>
    <row r="33" spans="1:6" ht="24.95" customHeight="1" x14ac:dyDescent="0.5">
      <c r="A33" s="389"/>
      <c r="B33" s="19"/>
      <c r="C33" s="229"/>
      <c r="D33" s="257"/>
      <c r="E33" s="387">
        <f t="shared" si="0"/>
        <v>0</v>
      </c>
      <c r="F33" s="966"/>
    </row>
    <row r="34" spans="1:6" ht="24.95" customHeight="1" x14ac:dyDescent="0.5">
      <c r="A34" s="389"/>
      <c r="B34" s="19"/>
      <c r="C34" s="229"/>
      <c r="D34" s="257"/>
      <c r="E34" s="387">
        <f t="shared" si="0"/>
        <v>0</v>
      </c>
      <c r="F34" s="966"/>
    </row>
    <row r="35" spans="1:6" ht="24.95" customHeight="1" x14ac:dyDescent="0.5">
      <c r="A35" s="389"/>
      <c r="B35" s="19"/>
      <c r="C35" s="229"/>
      <c r="D35" s="257"/>
      <c r="E35" s="387">
        <f t="shared" si="0"/>
        <v>0</v>
      </c>
      <c r="F35" s="966"/>
    </row>
    <row r="36" spans="1:6" ht="24.95" customHeight="1" x14ac:dyDescent="0.5">
      <c r="A36" s="389"/>
      <c r="B36" s="19"/>
      <c r="C36" s="229"/>
      <c r="D36" s="257"/>
      <c r="E36" s="387">
        <f t="shared" si="0"/>
        <v>0</v>
      </c>
      <c r="F36" s="966"/>
    </row>
    <row r="37" spans="1:6" ht="24.95" customHeight="1" x14ac:dyDescent="0.5">
      <c r="A37" s="389"/>
      <c r="B37" s="19"/>
      <c r="C37" s="229"/>
      <c r="D37" s="257"/>
      <c r="E37" s="387">
        <f t="shared" si="0"/>
        <v>0</v>
      </c>
      <c r="F37" s="966"/>
    </row>
    <row r="38" spans="1:6" ht="24.95" customHeight="1" x14ac:dyDescent="0.5">
      <c r="A38" s="389"/>
      <c r="B38" s="19"/>
      <c r="C38" s="229"/>
      <c r="D38" s="257"/>
      <c r="E38" s="387">
        <f t="shared" si="0"/>
        <v>0</v>
      </c>
      <c r="F38" s="966"/>
    </row>
    <row r="39" spans="1:6" ht="24.95" customHeight="1" x14ac:dyDescent="0.5">
      <c r="A39" s="389"/>
      <c r="B39" s="19"/>
      <c r="C39" s="229"/>
      <c r="D39" s="257"/>
      <c r="E39" s="387">
        <f t="shared" si="0"/>
        <v>0</v>
      </c>
      <c r="F39" s="966"/>
    </row>
    <row r="40" spans="1:6" ht="24.95" customHeight="1" x14ac:dyDescent="0.5">
      <c r="A40" s="389"/>
      <c r="B40" s="19"/>
      <c r="C40" s="229"/>
      <c r="D40" s="257"/>
      <c r="E40" s="387">
        <f t="shared" si="0"/>
        <v>0</v>
      </c>
      <c r="F40" s="966"/>
    </row>
    <row r="41" spans="1:6" ht="24.95" customHeight="1" x14ac:dyDescent="0.5">
      <c r="A41" s="389"/>
      <c r="B41" s="19"/>
      <c r="C41" s="229"/>
      <c r="D41" s="257"/>
      <c r="E41" s="387">
        <f t="shared" si="0"/>
        <v>0</v>
      </c>
      <c r="F41" s="966"/>
    </row>
    <row r="42" spans="1:6" ht="24.95" customHeight="1" x14ac:dyDescent="0.5">
      <c r="A42" s="386" t="s">
        <v>958</v>
      </c>
      <c r="B42" s="19"/>
      <c r="C42" s="229"/>
      <c r="D42" s="257"/>
      <c r="E42" s="387">
        <f t="shared" si="0"/>
        <v>0</v>
      </c>
      <c r="F42" s="966"/>
    </row>
    <row r="43" spans="1:6" ht="24.95" customHeight="1" x14ac:dyDescent="0.5">
      <c r="A43" s="389"/>
      <c r="B43" s="19"/>
      <c r="C43" s="229"/>
      <c r="D43" s="257"/>
      <c r="E43" s="387">
        <f t="shared" si="0"/>
        <v>0</v>
      </c>
      <c r="F43" s="966"/>
    </row>
    <row r="44" spans="1:6" ht="24.95" customHeight="1" x14ac:dyDescent="0.5">
      <c r="A44" s="389"/>
      <c r="B44" s="19"/>
      <c r="C44" s="229"/>
      <c r="D44" s="257"/>
      <c r="E44" s="387">
        <f t="shared" si="0"/>
        <v>0</v>
      </c>
      <c r="F44" s="966"/>
    </row>
    <row r="45" spans="1:6" ht="24.95" customHeight="1" x14ac:dyDescent="0.5">
      <c r="A45" s="389"/>
      <c r="B45" s="19"/>
      <c r="C45" s="229"/>
      <c r="D45" s="257"/>
      <c r="E45" s="387">
        <f t="shared" si="0"/>
        <v>0</v>
      </c>
      <c r="F45" s="966"/>
    </row>
    <row r="46" spans="1:6" ht="24.95" customHeight="1" x14ac:dyDescent="0.5">
      <c r="A46" s="394" t="s">
        <v>959</v>
      </c>
      <c r="B46" s="19"/>
      <c r="C46" s="229"/>
      <c r="D46" s="257"/>
      <c r="E46" s="387">
        <f t="shared" si="0"/>
        <v>0</v>
      </c>
      <c r="F46" s="966"/>
    </row>
    <row r="47" spans="1:6" ht="24.95" customHeight="1" x14ac:dyDescent="0.5">
      <c r="A47" s="11"/>
      <c r="B47" s="19"/>
      <c r="C47" s="229"/>
      <c r="D47" s="257"/>
      <c r="E47" s="387">
        <f t="shared" si="0"/>
        <v>0</v>
      </c>
      <c r="F47" s="966"/>
    </row>
    <row r="48" spans="1:6" ht="24.95" customHeight="1" x14ac:dyDescent="0.5">
      <c r="A48" s="11"/>
      <c r="B48" s="19"/>
      <c r="C48" s="229"/>
      <c r="D48" s="257"/>
      <c r="E48" s="387">
        <f t="shared" si="0"/>
        <v>0</v>
      </c>
      <c r="F48" s="966"/>
    </row>
    <row r="49" spans="1:6" ht="24.95" customHeight="1" x14ac:dyDescent="0.5">
      <c r="A49" s="11"/>
      <c r="B49" s="19"/>
      <c r="C49" s="229"/>
      <c r="D49" s="257"/>
      <c r="E49" s="387">
        <f t="shared" si="0"/>
        <v>0</v>
      </c>
      <c r="F49" s="966"/>
    </row>
    <row r="50" spans="1:6" ht="24.95" customHeight="1" x14ac:dyDescent="0.5">
      <c r="A50" s="11"/>
      <c r="B50" s="19"/>
      <c r="C50" s="229"/>
      <c r="D50" s="257"/>
      <c r="E50" s="387">
        <f t="shared" si="0"/>
        <v>0</v>
      </c>
      <c r="F50" s="966"/>
    </row>
    <row r="51" spans="1:6" ht="24.95" customHeight="1" x14ac:dyDescent="0.5">
      <c r="A51" s="11"/>
      <c r="B51" s="19"/>
      <c r="C51" s="229"/>
      <c r="D51" s="257"/>
      <c r="E51" s="387">
        <f t="shared" si="0"/>
        <v>0</v>
      </c>
      <c r="F51" s="966"/>
    </row>
    <row r="52" spans="1:6" ht="24.95" customHeight="1" x14ac:dyDescent="0.5">
      <c r="A52" s="11"/>
      <c r="B52" s="19"/>
      <c r="C52" s="229"/>
      <c r="D52" s="257"/>
      <c r="E52" s="387">
        <f t="shared" si="0"/>
        <v>0</v>
      </c>
      <c r="F52" s="966"/>
    </row>
    <row r="53" spans="1:6" ht="24.95" customHeight="1" x14ac:dyDescent="0.5">
      <c r="A53" s="11"/>
      <c r="B53" s="19"/>
      <c r="C53" s="229"/>
      <c r="D53" s="257"/>
      <c r="E53" s="387">
        <f t="shared" si="0"/>
        <v>0</v>
      </c>
      <c r="F53" s="966"/>
    </row>
    <row r="54" spans="1:6" ht="24.95" customHeight="1" x14ac:dyDescent="0.5">
      <c r="A54" s="11"/>
      <c r="B54" s="19"/>
      <c r="C54" s="229"/>
      <c r="D54" s="257"/>
      <c r="E54" s="387">
        <f t="shared" si="0"/>
        <v>0</v>
      </c>
      <c r="F54" s="966"/>
    </row>
    <row r="55" spans="1:6" ht="24.95" customHeight="1" x14ac:dyDescent="0.5">
      <c r="A55" s="11"/>
      <c r="B55" s="19"/>
      <c r="C55" s="229"/>
      <c r="D55" s="257"/>
      <c r="E55" s="387">
        <f t="shared" si="0"/>
        <v>0</v>
      </c>
      <c r="F55" s="966"/>
    </row>
    <row r="56" spans="1:6" ht="24.95" customHeight="1" x14ac:dyDescent="0.5">
      <c r="A56" s="11"/>
      <c r="B56" s="19"/>
      <c r="C56" s="229"/>
      <c r="D56" s="257"/>
      <c r="E56" s="387">
        <f t="shared" si="0"/>
        <v>0</v>
      </c>
      <c r="F56" s="966"/>
    </row>
    <row r="57" spans="1:6" ht="24.95" customHeight="1" x14ac:dyDescent="0.5">
      <c r="A57" s="394" t="s">
        <v>960</v>
      </c>
      <c r="B57" s="19"/>
      <c r="C57" s="229"/>
      <c r="D57" s="257"/>
      <c r="E57" s="387">
        <f t="shared" si="0"/>
        <v>0</v>
      </c>
      <c r="F57" s="966"/>
    </row>
    <row r="58" spans="1:6" ht="24.95" customHeight="1" x14ac:dyDescent="0.5">
      <c r="A58" s="389"/>
      <c r="B58" s="19"/>
      <c r="C58" s="229"/>
      <c r="D58" s="257"/>
      <c r="E58" s="387">
        <f t="shared" si="0"/>
        <v>0</v>
      </c>
      <c r="F58" s="966"/>
    </row>
    <row r="59" spans="1:6" ht="24.95" customHeight="1" x14ac:dyDescent="0.5">
      <c r="A59" s="395"/>
      <c r="B59" s="345"/>
      <c r="C59" s="229"/>
      <c r="D59" s="498"/>
      <c r="E59" s="387">
        <f t="shared" si="0"/>
        <v>0</v>
      </c>
      <c r="F59" s="966"/>
    </row>
    <row r="60" spans="1:6" ht="24.95" customHeight="1" x14ac:dyDescent="0.5">
      <c r="A60" s="395"/>
      <c r="B60" s="345"/>
      <c r="C60" s="229"/>
      <c r="D60" s="498"/>
      <c r="E60" s="387">
        <f t="shared" si="0"/>
        <v>0</v>
      </c>
      <c r="F60" s="966"/>
    </row>
    <row r="61" spans="1:6" ht="24.95" customHeight="1" x14ac:dyDescent="0.5">
      <c r="A61" s="394" t="s">
        <v>962</v>
      </c>
      <c r="B61" s="345"/>
      <c r="C61" s="229"/>
      <c r="D61" s="498"/>
      <c r="E61" s="387">
        <f t="shared" si="0"/>
        <v>0</v>
      </c>
      <c r="F61" s="966"/>
    </row>
    <row r="62" spans="1:6" ht="24.95" customHeight="1" x14ac:dyDescent="0.5">
      <c r="A62" s="21"/>
      <c r="B62" s="345"/>
      <c r="C62" s="229"/>
      <c r="D62" s="498"/>
      <c r="E62" s="387">
        <f t="shared" si="0"/>
        <v>0</v>
      </c>
      <c r="F62" s="966"/>
    </row>
    <row r="63" spans="1:6" ht="24.95" customHeight="1" x14ac:dyDescent="0.5">
      <c r="A63" s="21"/>
      <c r="B63" s="345"/>
      <c r="C63" s="229"/>
      <c r="D63" s="498"/>
      <c r="E63" s="387">
        <f t="shared" si="0"/>
        <v>0</v>
      </c>
      <c r="F63" s="966"/>
    </row>
    <row r="64" spans="1:6" ht="24.95" customHeight="1" x14ac:dyDescent="0.5">
      <c r="A64" s="21"/>
      <c r="B64" s="345"/>
      <c r="C64" s="229"/>
      <c r="D64" s="498"/>
      <c r="E64" s="387">
        <f t="shared" si="0"/>
        <v>0</v>
      </c>
      <c r="F64" s="966"/>
    </row>
    <row r="65" spans="1:6" ht="24.95" customHeight="1" x14ac:dyDescent="0.5">
      <c r="A65" s="394" t="s">
        <v>963</v>
      </c>
      <c r="B65" s="345"/>
      <c r="C65" s="229"/>
      <c r="D65" s="498"/>
      <c r="E65" s="387">
        <f t="shared" si="0"/>
        <v>0</v>
      </c>
      <c r="F65" s="966"/>
    </row>
    <row r="66" spans="1:6" ht="24.95" customHeight="1" x14ac:dyDescent="0.5">
      <c r="A66" s="21"/>
      <c r="B66" s="345"/>
      <c r="C66" s="229"/>
      <c r="D66" s="498"/>
      <c r="E66" s="387">
        <f t="shared" si="0"/>
        <v>0</v>
      </c>
      <c r="F66" s="966"/>
    </row>
    <row r="67" spans="1:6" ht="24.95" customHeight="1" x14ac:dyDescent="0.5">
      <c r="A67" s="21"/>
      <c r="B67" s="345"/>
      <c r="C67" s="229"/>
      <c r="D67" s="498"/>
      <c r="E67" s="387">
        <f t="shared" si="0"/>
        <v>0</v>
      </c>
      <c r="F67" s="966"/>
    </row>
    <row r="68" spans="1:6" ht="24.95" customHeight="1" x14ac:dyDescent="0.5">
      <c r="A68" s="390" t="s">
        <v>961</v>
      </c>
      <c r="B68" s="345"/>
      <c r="C68" s="229"/>
      <c r="D68" s="498"/>
      <c r="E68" s="387">
        <f t="shared" si="0"/>
        <v>0</v>
      </c>
      <c r="F68" s="966"/>
    </row>
    <row r="69" spans="1:6" ht="24.95" customHeight="1" x14ac:dyDescent="0.5">
      <c r="A69" s="21"/>
      <c r="B69" s="345"/>
      <c r="C69" s="229"/>
      <c r="D69" s="498"/>
      <c r="E69" s="387">
        <f t="shared" ref="E69:E132" si="1">D69</f>
        <v>0</v>
      </c>
      <c r="F69" s="966"/>
    </row>
    <row r="70" spans="1:6" ht="24.95" customHeight="1" x14ac:dyDescent="0.5">
      <c r="A70" s="21"/>
      <c r="B70" s="345"/>
      <c r="C70" s="229"/>
      <c r="D70" s="498"/>
      <c r="E70" s="387">
        <f t="shared" si="1"/>
        <v>0</v>
      </c>
      <c r="F70" s="966"/>
    </row>
    <row r="71" spans="1:6" ht="24.95" customHeight="1" x14ac:dyDescent="0.5">
      <c r="A71" s="21"/>
      <c r="B71" s="345"/>
      <c r="C71" s="229"/>
      <c r="D71" s="498"/>
      <c r="E71" s="387">
        <f t="shared" si="1"/>
        <v>0</v>
      </c>
      <c r="F71" s="966"/>
    </row>
    <row r="72" spans="1:6" ht="24.95" customHeight="1" x14ac:dyDescent="0.5">
      <c r="A72" s="21"/>
      <c r="B72" s="345"/>
      <c r="C72" s="229"/>
      <c r="D72" s="498"/>
      <c r="E72" s="387">
        <f t="shared" si="1"/>
        <v>0</v>
      </c>
      <c r="F72" s="966"/>
    </row>
    <row r="73" spans="1:6" ht="24.95" customHeight="1" x14ac:dyDescent="0.5">
      <c r="A73" s="21"/>
      <c r="B73" s="345"/>
      <c r="C73" s="229"/>
      <c r="D73" s="498"/>
      <c r="E73" s="387">
        <f t="shared" si="1"/>
        <v>0</v>
      </c>
      <c r="F73" s="966"/>
    </row>
    <row r="74" spans="1:6" ht="24.95" customHeight="1" x14ac:dyDescent="0.5">
      <c r="A74" s="394" t="s">
        <v>964</v>
      </c>
      <c r="B74" s="345"/>
      <c r="C74" s="229"/>
      <c r="D74" s="498"/>
      <c r="E74" s="387">
        <f t="shared" si="1"/>
        <v>0</v>
      </c>
      <c r="F74" s="966"/>
    </row>
    <row r="75" spans="1:6" ht="24.95" customHeight="1" x14ac:dyDescent="0.5">
      <c r="A75" s="21"/>
      <c r="B75" s="345"/>
      <c r="C75" s="229"/>
      <c r="D75" s="498"/>
      <c r="E75" s="387">
        <f t="shared" si="1"/>
        <v>0</v>
      </c>
      <c r="F75" s="966"/>
    </row>
    <row r="76" spans="1:6" ht="24.95" customHeight="1" x14ac:dyDescent="0.5">
      <c r="A76" s="21"/>
      <c r="B76" s="345"/>
      <c r="C76" s="229"/>
      <c r="D76" s="498"/>
      <c r="E76" s="387">
        <f t="shared" si="1"/>
        <v>0</v>
      </c>
      <c r="F76" s="966"/>
    </row>
    <row r="77" spans="1:6" ht="24.95" customHeight="1" x14ac:dyDescent="0.5">
      <c r="A77" s="21"/>
      <c r="B77" s="345"/>
      <c r="C77" s="229"/>
      <c r="D77" s="498"/>
      <c r="E77" s="387">
        <f t="shared" si="1"/>
        <v>0</v>
      </c>
      <c r="F77" s="966"/>
    </row>
    <row r="78" spans="1:6" ht="24.95" customHeight="1" x14ac:dyDescent="0.5">
      <c r="A78" s="21"/>
      <c r="B78" s="345"/>
      <c r="C78" s="229"/>
      <c r="D78" s="498"/>
      <c r="E78" s="387">
        <f t="shared" si="1"/>
        <v>0</v>
      </c>
      <c r="F78" s="966"/>
    </row>
    <row r="79" spans="1:6" ht="24.95" customHeight="1" x14ac:dyDescent="0.5">
      <c r="A79" s="21"/>
      <c r="B79" s="345"/>
      <c r="C79" s="229"/>
      <c r="D79" s="498"/>
      <c r="E79" s="387">
        <f t="shared" si="1"/>
        <v>0</v>
      </c>
      <c r="F79" s="966"/>
    </row>
    <row r="80" spans="1:6" ht="24.95" customHeight="1" x14ac:dyDescent="0.5">
      <c r="A80" s="21"/>
      <c r="B80" s="345"/>
      <c r="C80" s="229"/>
      <c r="D80" s="498"/>
      <c r="E80" s="387">
        <f t="shared" si="1"/>
        <v>0</v>
      </c>
      <c r="F80" s="966"/>
    </row>
    <row r="81" spans="1:6" ht="24.95" customHeight="1" x14ac:dyDescent="0.5">
      <c r="A81" s="21"/>
      <c r="B81" s="345"/>
      <c r="C81" s="229"/>
      <c r="D81" s="498"/>
      <c r="E81" s="387">
        <f t="shared" si="1"/>
        <v>0</v>
      </c>
      <c r="F81" s="966"/>
    </row>
    <row r="82" spans="1:6" ht="24.95" customHeight="1" x14ac:dyDescent="0.5">
      <c r="A82" s="21"/>
      <c r="B82" s="345"/>
      <c r="C82" s="229"/>
      <c r="D82" s="498"/>
      <c r="E82" s="387">
        <f t="shared" si="1"/>
        <v>0</v>
      </c>
      <c r="F82" s="966"/>
    </row>
    <row r="83" spans="1:6" ht="24.95" customHeight="1" x14ac:dyDescent="0.5">
      <c r="A83" s="21"/>
      <c r="B83" s="345"/>
      <c r="C83" s="229"/>
      <c r="D83" s="498"/>
      <c r="E83" s="387">
        <f t="shared" si="1"/>
        <v>0</v>
      </c>
      <c r="F83" s="966"/>
    </row>
    <row r="84" spans="1:6" ht="24.95" customHeight="1" x14ac:dyDescent="0.5">
      <c r="A84" s="21"/>
      <c r="B84" s="345"/>
      <c r="C84" s="229"/>
      <c r="D84" s="498"/>
      <c r="E84" s="387">
        <f t="shared" si="1"/>
        <v>0</v>
      </c>
      <c r="F84" s="966"/>
    </row>
    <row r="85" spans="1:6" ht="24.95" customHeight="1" x14ac:dyDescent="0.5">
      <c r="A85" s="21"/>
      <c r="B85" s="345"/>
      <c r="C85" s="229"/>
      <c r="D85" s="498"/>
      <c r="E85" s="387">
        <f t="shared" si="1"/>
        <v>0</v>
      </c>
      <c r="F85" s="966"/>
    </row>
    <row r="86" spans="1:6" ht="24.95" customHeight="1" x14ac:dyDescent="0.5">
      <c r="A86" s="21"/>
      <c r="B86" s="345"/>
      <c r="C86" s="229"/>
      <c r="D86" s="498"/>
      <c r="E86" s="387">
        <f t="shared" si="1"/>
        <v>0</v>
      </c>
      <c r="F86" s="966"/>
    </row>
    <row r="87" spans="1:6" ht="24.95" customHeight="1" x14ac:dyDescent="0.5">
      <c r="A87" s="386" t="s">
        <v>965</v>
      </c>
      <c r="B87" s="345"/>
      <c r="C87" s="229"/>
      <c r="D87" s="498"/>
      <c r="E87" s="387">
        <f t="shared" si="1"/>
        <v>0</v>
      </c>
      <c r="F87" s="966"/>
    </row>
    <row r="88" spans="1:6" ht="24.95" customHeight="1" x14ac:dyDescent="0.5">
      <c r="A88" s="388"/>
      <c r="B88" s="345"/>
      <c r="C88" s="229"/>
      <c r="D88" s="498"/>
      <c r="E88" s="387">
        <f t="shared" si="1"/>
        <v>0</v>
      </c>
      <c r="F88" s="966"/>
    </row>
    <row r="89" spans="1:6" ht="24.95" customHeight="1" x14ac:dyDescent="0.5">
      <c r="A89" s="388"/>
      <c r="B89" s="345"/>
      <c r="C89" s="229"/>
      <c r="D89" s="498"/>
      <c r="E89" s="387">
        <f t="shared" si="1"/>
        <v>0</v>
      </c>
      <c r="F89" s="966"/>
    </row>
    <row r="90" spans="1:6" ht="24.95" customHeight="1" x14ac:dyDescent="0.5">
      <c r="A90" s="388"/>
      <c r="B90" s="345"/>
      <c r="C90" s="229"/>
      <c r="D90" s="498"/>
      <c r="E90" s="387">
        <f t="shared" si="1"/>
        <v>0</v>
      </c>
      <c r="F90" s="966"/>
    </row>
    <row r="91" spans="1:6" ht="24.95" customHeight="1" x14ac:dyDescent="0.5">
      <c r="A91" s="388"/>
      <c r="B91" s="345"/>
      <c r="C91" s="229"/>
      <c r="D91" s="498"/>
      <c r="E91" s="387">
        <f t="shared" si="1"/>
        <v>0</v>
      </c>
      <c r="F91" s="966"/>
    </row>
    <row r="92" spans="1:6" ht="24.95" customHeight="1" x14ac:dyDescent="0.5">
      <c r="A92" s="388"/>
      <c r="B92" s="345"/>
      <c r="C92" s="229"/>
      <c r="D92" s="498"/>
      <c r="E92" s="387">
        <f t="shared" si="1"/>
        <v>0</v>
      </c>
      <c r="F92" s="966"/>
    </row>
    <row r="93" spans="1:6" ht="24.95" customHeight="1" x14ac:dyDescent="0.5">
      <c r="A93" s="388"/>
      <c r="B93" s="345"/>
      <c r="C93" s="229"/>
      <c r="D93" s="498"/>
      <c r="E93" s="387">
        <f t="shared" si="1"/>
        <v>0</v>
      </c>
      <c r="F93" s="966"/>
    </row>
    <row r="94" spans="1:6" ht="24.95" customHeight="1" x14ac:dyDescent="0.5">
      <c r="A94" s="388"/>
      <c r="B94" s="345"/>
      <c r="C94" s="229"/>
      <c r="D94" s="498"/>
      <c r="E94" s="387">
        <f t="shared" si="1"/>
        <v>0</v>
      </c>
      <c r="F94" s="966"/>
    </row>
    <row r="95" spans="1:6" ht="24.95" customHeight="1" x14ac:dyDescent="0.5">
      <c r="A95" s="388"/>
      <c r="B95" s="345"/>
      <c r="C95" s="229"/>
      <c r="D95" s="498"/>
      <c r="E95" s="387">
        <f t="shared" si="1"/>
        <v>0</v>
      </c>
      <c r="F95" s="966"/>
    </row>
    <row r="96" spans="1:6" ht="24.95" customHeight="1" x14ac:dyDescent="0.5">
      <c r="A96" s="388"/>
      <c r="B96" s="345"/>
      <c r="C96" s="229"/>
      <c r="D96" s="498"/>
      <c r="E96" s="387">
        <f t="shared" si="1"/>
        <v>0</v>
      </c>
      <c r="F96" s="966"/>
    </row>
    <row r="97" spans="1:6" ht="24.95" customHeight="1" x14ac:dyDescent="0.5">
      <c r="A97" s="388"/>
      <c r="B97" s="345"/>
      <c r="C97" s="229"/>
      <c r="D97" s="498"/>
      <c r="E97" s="387">
        <f t="shared" si="1"/>
        <v>0</v>
      </c>
      <c r="F97" s="966"/>
    </row>
    <row r="98" spans="1:6" ht="24.95" customHeight="1" x14ac:dyDescent="0.5">
      <c r="A98" s="388"/>
      <c r="B98" s="345"/>
      <c r="C98" s="229"/>
      <c r="D98" s="498"/>
      <c r="E98" s="387">
        <f t="shared" si="1"/>
        <v>0</v>
      </c>
      <c r="F98" s="966"/>
    </row>
    <row r="99" spans="1:6" ht="24.95" customHeight="1" x14ac:dyDescent="0.5">
      <c r="A99" s="388"/>
      <c r="B99" s="345"/>
      <c r="C99" s="229"/>
      <c r="D99" s="498"/>
      <c r="E99" s="387">
        <f t="shared" si="1"/>
        <v>0</v>
      </c>
      <c r="F99" s="966"/>
    </row>
    <row r="100" spans="1:6" ht="24.95" customHeight="1" x14ac:dyDescent="0.5">
      <c r="A100" s="390" t="s">
        <v>968</v>
      </c>
      <c r="B100" s="345"/>
      <c r="C100" s="229"/>
      <c r="D100" s="498"/>
      <c r="E100" s="387">
        <f t="shared" si="1"/>
        <v>0</v>
      </c>
      <c r="F100" s="966"/>
    </row>
    <row r="101" spans="1:6" ht="24.95" customHeight="1" x14ac:dyDescent="0.5">
      <c r="A101" s="437"/>
      <c r="B101" s="345"/>
      <c r="C101" s="229"/>
      <c r="D101" s="498"/>
      <c r="E101" s="387">
        <f t="shared" si="1"/>
        <v>0</v>
      </c>
      <c r="F101" s="966"/>
    </row>
    <row r="102" spans="1:6" ht="24.95" customHeight="1" x14ac:dyDescent="0.5">
      <c r="A102" s="437"/>
      <c r="B102" s="345"/>
      <c r="C102" s="229"/>
      <c r="D102" s="498"/>
      <c r="E102" s="387">
        <f t="shared" si="1"/>
        <v>0</v>
      </c>
      <c r="F102" s="966"/>
    </row>
    <row r="103" spans="1:6" ht="24.95" customHeight="1" x14ac:dyDescent="0.5">
      <c r="A103" s="437"/>
      <c r="B103" s="345"/>
      <c r="C103" s="229"/>
      <c r="D103" s="498"/>
      <c r="E103" s="387">
        <f t="shared" si="1"/>
        <v>0</v>
      </c>
      <c r="F103" s="966"/>
    </row>
    <row r="104" spans="1:6" ht="24.95" customHeight="1" x14ac:dyDescent="0.5">
      <c r="A104" s="437"/>
      <c r="B104" s="345"/>
      <c r="C104" s="229"/>
      <c r="D104" s="498"/>
      <c r="E104" s="387">
        <f t="shared" si="1"/>
        <v>0</v>
      </c>
      <c r="F104" s="966"/>
    </row>
    <row r="105" spans="1:6" ht="24.95" customHeight="1" x14ac:dyDescent="0.5">
      <c r="A105" s="437"/>
      <c r="B105" s="345"/>
      <c r="C105" s="229"/>
      <c r="D105" s="498"/>
      <c r="E105" s="387">
        <f t="shared" si="1"/>
        <v>0</v>
      </c>
      <c r="F105" s="966"/>
    </row>
    <row r="106" spans="1:6" ht="24.95" customHeight="1" x14ac:dyDescent="0.5">
      <c r="A106" s="437"/>
      <c r="B106" s="345"/>
      <c r="C106" s="229"/>
      <c r="D106" s="498"/>
      <c r="E106" s="387">
        <f t="shared" si="1"/>
        <v>0</v>
      </c>
      <c r="F106" s="966"/>
    </row>
    <row r="107" spans="1:6" ht="24.95" customHeight="1" x14ac:dyDescent="0.5">
      <c r="A107" s="437"/>
      <c r="B107" s="345"/>
      <c r="C107" s="229"/>
      <c r="D107" s="498"/>
      <c r="E107" s="387">
        <f t="shared" si="1"/>
        <v>0</v>
      </c>
      <c r="F107" s="966"/>
    </row>
    <row r="108" spans="1:6" ht="24.95" customHeight="1" x14ac:dyDescent="0.5">
      <c r="A108" s="437"/>
      <c r="B108" s="345"/>
      <c r="C108" s="229"/>
      <c r="D108" s="498"/>
      <c r="E108" s="387">
        <f t="shared" si="1"/>
        <v>0</v>
      </c>
      <c r="F108" s="966"/>
    </row>
    <row r="109" spans="1:6" ht="24.95" customHeight="1" x14ac:dyDescent="0.5">
      <c r="A109" s="437"/>
      <c r="B109" s="345"/>
      <c r="C109" s="229"/>
      <c r="D109" s="498"/>
      <c r="E109" s="387">
        <f t="shared" si="1"/>
        <v>0</v>
      </c>
      <c r="F109" s="966"/>
    </row>
    <row r="110" spans="1:6" ht="24.95" customHeight="1" x14ac:dyDescent="0.5">
      <c r="A110" s="388"/>
      <c r="B110" s="345"/>
      <c r="C110" s="229"/>
      <c r="D110" s="498"/>
      <c r="E110" s="387">
        <f t="shared" si="1"/>
        <v>0</v>
      </c>
      <c r="F110" s="966"/>
    </row>
    <row r="111" spans="1:6" ht="24.95" customHeight="1" x14ac:dyDescent="0.5">
      <c r="A111" s="388"/>
      <c r="B111" s="345"/>
      <c r="C111" s="229"/>
      <c r="D111" s="498"/>
      <c r="E111" s="387">
        <f t="shared" si="1"/>
        <v>0</v>
      </c>
      <c r="F111" s="966"/>
    </row>
    <row r="112" spans="1:6" ht="24.95" customHeight="1" x14ac:dyDescent="0.5">
      <c r="A112" s="388"/>
      <c r="B112" s="345"/>
      <c r="C112" s="229"/>
      <c r="D112" s="498"/>
      <c r="E112" s="387">
        <f t="shared" si="1"/>
        <v>0</v>
      </c>
      <c r="F112" s="966"/>
    </row>
    <row r="113" spans="1:6" ht="26.25" customHeight="1" x14ac:dyDescent="0.5">
      <c r="A113" s="390" t="s">
        <v>966</v>
      </c>
      <c r="B113" s="345"/>
      <c r="C113" s="229"/>
      <c r="D113" s="498"/>
      <c r="E113" s="387">
        <f t="shared" si="1"/>
        <v>0</v>
      </c>
      <c r="F113" s="966"/>
    </row>
    <row r="114" spans="1:6" ht="24.95" customHeight="1" x14ac:dyDescent="0.5">
      <c r="A114" s="388"/>
      <c r="B114" s="345"/>
      <c r="C114" s="229"/>
      <c r="D114" s="498"/>
      <c r="E114" s="387">
        <f t="shared" si="1"/>
        <v>0</v>
      </c>
      <c r="F114" s="966"/>
    </row>
    <row r="115" spans="1:6" ht="24.95" customHeight="1" x14ac:dyDescent="0.5">
      <c r="A115" s="388"/>
      <c r="B115" s="345"/>
      <c r="C115" s="229"/>
      <c r="D115" s="498"/>
      <c r="E115" s="387">
        <f t="shared" si="1"/>
        <v>0</v>
      </c>
      <c r="F115" s="966"/>
    </row>
    <row r="116" spans="1:6" ht="24.95" customHeight="1" x14ac:dyDescent="0.5">
      <c r="A116" s="388"/>
      <c r="B116" s="345"/>
      <c r="C116" s="229"/>
      <c r="D116" s="498"/>
      <c r="E116" s="387">
        <f t="shared" si="1"/>
        <v>0</v>
      </c>
      <c r="F116" s="966"/>
    </row>
    <row r="117" spans="1:6" ht="24.95" customHeight="1" x14ac:dyDescent="0.5">
      <c r="A117" s="388"/>
      <c r="B117" s="345"/>
      <c r="C117" s="229"/>
      <c r="D117" s="498"/>
      <c r="E117" s="387">
        <f t="shared" si="1"/>
        <v>0</v>
      </c>
      <c r="F117" s="966"/>
    </row>
    <row r="118" spans="1:6" ht="24.95" customHeight="1" x14ac:dyDescent="0.5">
      <c r="A118" s="388"/>
      <c r="B118" s="345"/>
      <c r="C118" s="229"/>
      <c r="D118" s="498"/>
      <c r="E118" s="387">
        <f t="shared" si="1"/>
        <v>0</v>
      </c>
      <c r="F118" s="966"/>
    </row>
    <row r="119" spans="1:6" ht="24.95" customHeight="1" x14ac:dyDescent="0.5">
      <c r="A119" s="388"/>
      <c r="B119" s="345"/>
      <c r="C119" s="229"/>
      <c r="D119" s="498"/>
      <c r="E119" s="387">
        <f t="shared" si="1"/>
        <v>0</v>
      </c>
      <c r="F119" s="966"/>
    </row>
    <row r="120" spans="1:6" ht="24.95" customHeight="1" x14ac:dyDescent="0.5">
      <c r="A120" s="388"/>
      <c r="B120" s="345"/>
      <c r="C120" s="229"/>
      <c r="D120" s="498"/>
      <c r="E120" s="387">
        <f t="shared" si="1"/>
        <v>0</v>
      </c>
      <c r="F120" s="966"/>
    </row>
    <row r="121" spans="1:6" ht="24.95" customHeight="1" x14ac:dyDescent="0.5">
      <c r="A121" s="388"/>
      <c r="B121" s="345"/>
      <c r="C121" s="229"/>
      <c r="D121" s="498"/>
      <c r="E121" s="387">
        <f t="shared" si="1"/>
        <v>0</v>
      </c>
      <c r="F121" s="966"/>
    </row>
    <row r="122" spans="1:6" ht="24.95" customHeight="1" x14ac:dyDescent="0.5">
      <c r="A122" s="388"/>
      <c r="B122" s="345"/>
      <c r="C122" s="229"/>
      <c r="D122" s="498"/>
      <c r="E122" s="387">
        <f t="shared" si="1"/>
        <v>0</v>
      </c>
      <c r="F122" s="966"/>
    </row>
    <row r="123" spans="1:6" ht="24.95" customHeight="1" x14ac:dyDescent="0.5">
      <c r="A123" s="388"/>
      <c r="B123" s="345"/>
      <c r="C123" s="229"/>
      <c r="D123" s="498"/>
      <c r="E123" s="387">
        <f t="shared" si="1"/>
        <v>0</v>
      </c>
      <c r="F123" s="966"/>
    </row>
    <row r="124" spans="1:6" ht="24.95" customHeight="1" x14ac:dyDescent="0.5">
      <c r="A124" s="386" t="s">
        <v>967</v>
      </c>
      <c r="B124" s="345"/>
      <c r="C124" s="397"/>
      <c r="D124" s="498"/>
      <c r="E124" s="387">
        <f t="shared" si="1"/>
        <v>0</v>
      </c>
      <c r="F124" s="966" t="s">
        <v>917</v>
      </c>
    </row>
    <row r="125" spans="1:6" ht="24.95" customHeight="1" x14ac:dyDescent="0.5">
      <c r="A125" s="11"/>
      <c r="B125" s="19"/>
      <c r="C125" s="229"/>
      <c r="D125" s="257"/>
      <c r="E125" s="387">
        <f t="shared" si="1"/>
        <v>0</v>
      </c>
      <c r="F125" s="966"/>
    </row>
    <row r="126" spans="1:6" ht="24.95" customHeight="1" x14ac:dyDescent="0.5">
      <c r="A126" s="21"/>
      <c r="B126" s="345"/>
      <c r="C126" s="398"/>
      <c r="D126" s="498"/>
      <c r="E126" s="387">
        <f t="shared" si="1"/>
        <v>0</v>
      </c>
      <c r="F126" s="966"/>
    </row>
    <row r="127" spans="1:6" ht="24.95" customHeight="1" x14ac:dyDescent="0.5">
      <c r="A127" s="25"/>
      <c r="B127" s="246"/>
      <c r="C127" s="396"/>
      <c r="D127" s="582"/>
      <c r="E127" s="387">
        <f t="shared" si="1"/>
        <v>0</v>
      </c>
      <c r="F127" s="966"/>
    </row>
    <row r="128" spans="1:6" ht="98.25" customHeight="1" x14ac:dyDescent="0.45">
      <c r="A128" s="390" t="s">
        <v>1000</v>
      </c>
      <c r="B128" s="341"/>
      <c r="C128" s="397"/>
      <c r="D128" s="341"/>
      <c r="E128" s="734">
        <f t="shared" si="1"/>
        <v>0</v>
      </c>
      <c r="F128" s="967" t="s">
        <v>980</v>
      </c>
    </row>
    <row r="129" spans="1:6" ht="24" customHeight="1" x14ac:dyDescent="0.5">
      <c r="A129" s="437"/>
      <c r="B129" s="341"/>
      <c r="C129" s="397"/>
      <c r="D129" s="341"/>
      <c r="E129" s="387">
        <f t="shared" si="1"/>
        <v>0</v>
      </c>
      <c r="F129" s="967"/>
    </row>
    <row r="130" spans="1:6" ht="24.95" customHeight="1" x14ac:dyDescent="0.5">
      <c r="A130" s="437"/>
      <c r="B130" s="341"/>
      <c r="C130" s="397"/>
      <c r="D130" s="341"/>
      <c r="E130" s="387">
        <f t="shared" si="1"/>
        <v>0</v>
      </c>
      <c r="F130" s="967"/>
    </row>
    <row r="131" spans="1:6" ht="24.95" customHeight="1" x14ac:dyDescent="0.5">
      <c r="A131" s="437"/>
      <c r="B131" s="341"/>
      <c r="C131" s="397"/>
      <c r="D131" s="341"/>
      <c r="E131" s="387">
        <f t="shared" si="1"/>
        <v>0</v>
      </c>
      <c r="F131" s="967"/>
    </row>
    <row r="132" spans="1:6" ht="24.95" customHeight="1" x14ac:dyDescent="0.5">
      <c r="A132" s="437"/>
      <c r="B132" s="341"/>
      <c r="C132" s="397"/>
      <c r="D132" s="341"/>
      <c r="E132" s="387">
        <f t="shared" si="1"/>
        <v>0</v>
      </c>
      <c r="F132" s="967"/>
    </row>
    <row r="133" spans="1:6" ht="24.95" customHeight="1" x14ac:dyDescent="0.5">
      <c r="A133" s="437"/>
      <c r="B133" s="341"/>
      <c r="C133" s="397"/>
      <c r="D133" s="341"/>
      <c r="E133" s="387">
        <f t="shared" ref="E133:E160" si="2">D133</f>
        <v>0</v>
      </c>
      <c r="F133" s="967"/>
    </row>
    <row r="134" spans="1:6" ht="24.95" customHeight="1" x14ac:dyDescent="0.5">
      <c r="A134" s="437"/>
      <c r="B134" s="341"/>
      <c r="C134" s="397"/>
      <c r="D134" s="341"/>
      <c r="E134" s="387">
        <f t="shared" si="2"/>
        <v>0</v>
      </c>
      <c r="F134" s="967"/>
    </row>
    <row r="135" spans="1:6" ht="24.95" customHeight="1" x14ac:dyDescent="0.5">
      <c r="A135" s="437"/>
      <c r="B135" s="341"/>
      <c r="C135" s="397"/>
      <c r="D135" s="341"/>
      <c r="E135" s="387">
        <f t="shared" si="2"/>
        <v>0</v>
      </c>
      <c r="F135" s="967"/>
    </row>
    <row r="136" spans="1:6" ht="24.95" customHeight="1" x14ac:dyDescent="0.5">
      <c r="A136" s="11"/>
      <c r="B136" s="19"/>
      <c r="C136" s="229"/>
      <c r="D136" s="257"/>
      <c r="E136" s="387">
        <f t="shared" si="2"/>
        <v>0</v>
      </c>
      <c r="F136" s="967"/>
    </row>
    <row r="137" spans="1:6" ht="24.95" customHeight="1" x14ac:dyDescent="0.5">
      <c r="A137" s="11"/>
      <c r="B137" s="19"/>
      <c r="C137" s="229"/>
      <c r="D137" s="257"/>
      <c r="E137" s="387">
        <f t="shared" si="2"/>
        <v>0</v>
      </c>
      <c r="F137" s="967"/>
    </row>
    <row r="138" spans="1:6" ht="24.95" customHeight="1" x14ac:dyDescent="0.5">
      <c r="A138" s="11"/>
      <c r="B138" s="19"/>
      <c r="C138" s="229"/>
      <c r="D138" s="257"/>
      <c r="E138" s="387">
        <f t="shared" si="2"/>
        <v>0</v>
      </c>
      <c r="F138" s="967"/>
    </row>
    <row r="139" spans="1:6" ht="24.95" customHeight="1" x14ac:dyDescent="0.5">
      <c r="A139" s="11"/>
      <c r="B139" s="19"/>
      <c r="C139" s="229"/>
      <c r="D139" s="257"/>
      <c r="E139" s="387">
        <f t="shared" si="2"/>
        <v>0</v>
      </c>
      <c r="F139" s="967"/>
    </row>
    <row r="140" spans="1:6" ht="24.95" customHeight="1" x14ac:dyDescent="0.5">
      <c r="A140" s="11"/>
      <c r="B140" s="19"/>
      <c r="C140" s="229"/>
      <c r="D140" s="257"/>
      <c r="E140" s="387">
        <f t="shared" si="2"/>
        <v>0</v>
      </c>
      <c r="F140" s="967"/>
    </row>
    <row r="141" spans="1:6" ht="24.95" customHeight="1" x14ac:dyDescent="0.5">
      <c r="A141" s="11"/>
      <c r="B141" s="19"/>
      <c r="C141" s="229"/>
      <c r="D141" s="257"/>
      <c r="E141" s="387">
        <f t="shared" si="2"/>
        <v>0</v>
      </c>
      <c r="F141" s="967"/>
    </row>
    <row r="142" spans="1:6" ht="24.95" customHeight="1" x14ac:dyDescent="0.5">
      <c r="A142" s="11"/>
      <c r="B142" s="19"/>
      <c r="C142" s="229"/>
      <c r="D142" s="257"/>
      <c r="E142" s="387">
        <f t="shared" si="2"/>
        <v>0</v>
      </c>
      <c r="F142" s="967"/>
    </row>
    <row r="143" spans="1:6" ht="24.95" customHeight="1" x14ac:dyDescent="0.5">
      <c r="A143" s="11"/>
      <c r="B143" s="19"/>
      <c r="C143" s="229"/>
      <c r="D143" s="257"/>
      <c r="E143" s="387">
        <f t="shared" si="2"/>
        <v>0</v>
      </c>
      <c r="F143" s="967"/>
    </row>
    <row r="144" spans="1:6" ht="28.5" customHeight="1" x14ac:dyDescent="0.5">
      <c r="A144" s="585" t="s">
        <v>969</v>
      </c>
      <c r="B144" s="399"/>
      <c r="C144" s="397"/>
      <c r="D144" s="341"/>
      <c r="E144" s="387">
        <f t="shared" si="2"/>
        <v>0</v>
      </c>
      <c r="F144" s="968" t="s">
        <v>978</v>
      </c>
    </row>
    <row r="145" spans="1:6" ht="24.95" customHeight="1" x14ac:dyDescent="0.5">
      <c r="A145" s="389" t="s">
        <v>927</v>
      </c>
      <c r="B145" s="19"/>
      <c r="C145" s="229"/>
      <c r="D145" s="257"/>
      <c r="E145" s="387">
        <f t="shared" si="2"/>
        <v>0</v>
      </c>
      <c r="F145" s="969"/>
    </row>
    <row r="146" spans="1:6" ht="24.95" customHeight="1" x14ac:dyDescent="0.5">
      <c r="A146" s="389"/>
      <c r="B146" s="19"/>
      <c r="C146" s="229"/>
      <c r="D146" s="257"/>
      <c r="E146" s="387">
        <f t="shared" si="2"/>
        <v>0</v>
      </c>
      <c r="F146" s="969"/>
    </row>
    <row r="147" spans="1:6" ht="24.95" customHeight="1" x14ac:dyDescent="0.5">
      <c r="A147" s="389" t="s">
        <v>926</v>
      </c>
      <c r="B147" s="19"/>
      <c r="C147" s="229"/>
      <c r="D147" s="257"/>
      <c r="E147" s="387">
        <f t="shared" si="2"/>
        <v>0</v>
      </c>
      <c r="F147" s="969"/>
    </row>
    <row r="148" spans="1:6" ht="24.95" customHeight="1" x14ac:dyDescent="0.5">
      <c r="A148" s="389"/>
      <c r="B148" s="19"/>
      <c r="C148" s="229"/>
      <c r="D148" s="257"/>
      <c r="E148" s="387">
        <f t="shared" si="2"/>
        <v>0</v>
      </c>
      <c r="F148" s="969"/>
    </row>
    <row r="149" spans="1:6" ht="24.95" customHeight="1" x14ac:dyDescent="0.5">
      <c r="A149" s="389" t="s">
        <v>928</v>
      </c>
      <c r="B149" s="19"/>
      <c r="C149" s="229"/>
      <c r="D149" s="257"/>
      <c r="E149" s="387">
        <f t="shared" si="2"/>
        <v>0</v>
      </c>
      <c r="F149" s="969"/>
    </row>
    <row r="150" spans="1:6" ht="24.95" customHeight="1" x14ac:dyDescent="0.5">
      <c r="A150" s="389"/>
      <c r="B150" s="19"/>
      <c r="C150" s="229"/>
      <c r="D150" s="257"/>
      <c r="E150" s="387">
        <f t="shared" si="2"/>
        <v>0</v>
      </c>
      <c r="F150" s="969"/>
    </row>
    <row r="151" spans="1:6" ht="24.95" customHeight="1" x14ac:dyDescent="0.5">
      <c r="A151" s="389" t="s">
        <v>929</v>
      </c>
      <c r="B151" s="19"/>
      <c r="C151" s="229"/>
      <c r="D151" s="257"/>
      <c r="E151" s="387">
        <f t="shared" si="2"/>
        <v>0</v>
      </c>
      <c r="F151" s="969"/>
    </row>
    <row r="152" spans="1:6" ht="24.95" customHeight="1" x14ac:dyDescent="0.5">
      <c r="A152" s="389"/>
      <c r="B152" s="19"/>
      <c r="C152" s="229"/>
      <c r="D152" s="257"/>
      <c r="E152" s="387">
        <f t="shared" si="2"/>
        <v>0</v>
      </c>
      <c r="F152" s="969"/>
    </row>
    <row r="153" spans="1:6" ht="24.95" customHeight="1" x14ac:dyDescent="0.5">
      <c r="A153" s="389" t="s">
        <v>930</v>
      </c>
      <c r="B153" s="19"/>
      <c r="C153" s="229"/>
      <c r="D153" s="257"/>
      <c r="E153" s="387">
        <f t="shared" si="2"/>
        <v>0</v>
      </c>
      <c r="F153" s="969"/>
    </row>
    <row r="154" spans="1:6" ht="24.95" customHeight="1" x14ac:dyDescent="0.5">
      <c r="A154" s="389"/>
      <c r="B154" s="19"/>
      <c r="C154" s="229"/>
      <c r="D154" s="257"/>
      <c r="E154" s="387">
        <f t="shared" si="2"/>
        <v>0</v>
      </c>
      <c r="F154" s="969"/>
    </row>
    <row r="155" spans="1:6" ht="48.75" customHeight="1" x14ac:dyDescent="0.5">
      <c r="A155" s="689" t="s">
        <v>931</v>
      </c>
      <c r="B155" s="19"/>
      <c r="C155" s="229"/>
      <c r="D155" s="257"/>
      <c r="E155" s="387">
        <f t="shared" si="2"/>
        <v>0</v>
      </c>
      <c r="F155" s="969"/>
    </row>
    <row r="156" spans="1:6" ht="26.25" customHeight="1" x14ac:dyDescent="0.5">
      <c r="A156" s="689"/>
      <c r="B156" s="19"/>
      <c r="C156" s="229"/>
      <c r="D156" s="257"/>
      <c r="E156" s="387">
        <f t="shared" si="2"/>
        <v>0</v>
      </c>
      <c r="F156" s="969"/>
    </row>
    <row r="157" spans="1:6" ht="24.95" customHeight="1" x14ac:dyDescent="0.5">
      <c r="A157" s="389" t="s">
        <v>932</v>
      </c>
      <c r="B157" s="19"/>
      <c r="C157" s="229"/>
      <c r="D157" s="257"/>
      <c r="E157" s="387">
        <f t="shared" si="2"/>
        <v>0</v>
      </c>
      <c r="F157" s="969"/>
    </row>
    <row r="158" spans="1:6" ht="24.95" customHeight="1" x14ac:dyDescent="0.5">
      <c r="A158" s="11"/>
      <c r="B158" s="19"/>
      <c r="C158" s="229"/>
      <c r="D158" s="257"/>
      <c r="E158" s="387">
        <f t="shared" si="2"/>
        <v>0</v>
      </c>
      <c r="F158" s="969"/>
    </row>
    <row r="159" spans="1:6" ht="24.95" customHeight="1" x14ac:dyDescent="0.5">
      <c r="A159" s="11"/>
      <c r="B159" s="19"/>
      <c r="C159" s="229"/>
      <c r="D159" s="257"/>
      <c r="E159" s="387">
        <f t="shared" si="2"/>
        <v>0</v>
      </c>
      <c r="F159" s="969"/>
    </row>
    <row r="160" spans="1:6" ht="24.95" customHeight="1" x14ac:dyDescent="0.5">
      <c r="A160" s="11"/>
      <c r="B160" s="19"/>
      <c r="C160" s="229"/>
      <c r="D160" s="257"/>
      <c r="E160" s="387">
        <f t="shared" si="2"/>
        <v>0</v>
      </c>
      <c r="F160" s="969"/>
    </row>
    <row r="161" spans="1:6" ht="24.95" customHeight="1" x14ac:dyDescent="0.5">
      <c r="A161" s="581" t="s">
        <v>923</v>
      </c>
      <c r="B161" s="580"/>
      <c r="C161" s="580"/>
      <c r="D161" s="580"/>
      <c r="E161" s="440">
        <f>SUM(E4:E160)/26</f>
        <v>0</v>
      </c>
      <c r="F161" s="400"/>
    </row>
    <row r="162" spans="1:6" x14ac:dyDescent="0.45">
      <c r="A162" s="199" t="s">
        <v>596</v>
      </c>
      <c r="B162" s="167"/>
      <c r="C162" s="167"/>
      <c r="D162" s="167"/>
      <c r="E162" s="190"/>
      <c r="F162" s="2"/>
    </row>
    <row r="163" spans="1:6" x14ac:dyDescent="0.45">
      <c r="A163" s="199" t="s">
        <v>918</v>
      </c>
      <c r="D163" s="167"/>
      <c r="E163" s="190"/>
      <c r="F163" s="2"/>
    </row>
  </sheetData>
  <sheetProtection algorithmName="SHA-512" hashValue="f1LxppKMJp343C1Y3T7jjNr/uPgcmXEDznlMLzq4fzS/jso/EyWu5agCBTIbVDj0+Uiab0zjtyq8f1YjnEdX8w==" saltValue="IFrfOIXxgUyYCjHy1nFrnQ==" spinCount="100000" sheet="1" objects="1" scenarios="1" formatColumns="0" formatRows="0" insertRows="0" deleteRows="0"/>
  <mergeCells count="4">
    <mergeCell ref="F4:F123"/>
    <mergeCell ref="F124:F127"/>
    <mergeCell ref="F128:F143"/>
    <mergeCell ref="F144:F16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33" sqref="B33"/>
    </sheetView>
  </sheetViews>
  <sheetFormatPr defaultRowHeight="23.25" x14ac:dyDescent="0.5"/>
  <cols>
    <col min="1" max="1" width="71.5703125" style="111" customWidth="1"/>
    <col min="2" max="2" width="81.42578125" style="111" customWidth="1"/>
    <col min="3" max="3" width="18.42578125" style="111" customWidth="1"/>
    <col min="4" max="4" width="20.140625" style="111" customWidth="1"/>
    <col min="5" max="5" width="16.5703125" style="111" customWidth="1"/>
    <col min="6" max="6" width="66.7109375" style="111" customWidth="1"/>
    <col min="7" max="16384" width="9.140625" style="111"/>
  </cols>
  <sheetData>
    <row r="1" spans="1:6" x14ac:dyDescent="0.5">
      <c r="A1" s="311" t="s">
        <v>589</v>
      </c>
    </row>
    <row r="2" spans="1:6" ht="23.25" customHeight="1" x14ac:dyDescent="0.5">
      <c r="A2" s="311" t="s">
        <v>925</v>
      </c>
    </row>
    <row r="3" spans="1:6" ht="23.25" customHeight="1" x14ac:dyDescent="0.5">
      <c r="A3" s="401" t="s">
        <v>210</v>
      </c>
      <c r="B3" s="402" t="s">
        <v>597</v>
      </c>
      <c r="C3" s="402" t="s">
        <v>445</v>
      </c>
      <c r="D3" s="403" t="s">
        <v>160</v>
      </c>
      <c r="E3" s="402" t="s">
        <v>100</v>
      </c>
      <c r="F3" s="402" t="s">
        <v>101</v>
      </c>
    </row>
    <row r="4" spans="1:6" ht="31.5" customHeight="1" x14ac:dyDescent="0.5">
      <c r="A4" s="971" t="s">
        <v>970</v>
      </c>
      <c r="B4" s="973"/>
      <c r="C4" s="974"/>
      <c r="D4" s="974"/>
      <c r="E4" s="975"/>
      <c r="F4" s="979" t="s">
        <v>921</v>
      </c>
    </row>
    <row r="5" spans="1:6" ht="41.25" customHeight="1" x14ac:dyDescent="0.5">
      <c r="A5" s="972"/>
      <c r="B5" s="976"/>
      <c r="C5" s="977"/>
      <c r="D5" s="977"/>
      <c r="E5" s="978"/>
      <c r="F5" s="980"/>
    </row>
    <row r="6" spans="1:6" ht="23.25" customHeight="1" x14ac:dyDescent="0.5">
      <c r="A6" s="606" t="s">
        <v>920</v>
      </c>
      <c r="B6" s="607"/>
      <c r="C6" s="608"/>
      <c r="D6" s="607"/>
      <c r="E6" s="699"/>
      <c r="F6" s="980"/>
    </row>
    <row r="7" spans="1:6" ht="23.25" customHeight="1" x14ac:dyDescent="0.5">
      <c r="A7" s="395"/>
      <c r="B7" s="450"/>
      <c r="C7" s="609"/>
      <c r="D7" s="450"/>
      <c r="E7" s="699"/>
      <c r="F7" s="980"/>
    </row>
    <row r="8" spans="1:6" ht="23.25" customHeight="1" x14ac:dyDescent="0.5">
      <c r="A8" s="395"/>
      <c r="B8" s="607"/>
      <c r="C8" s="608"/>
      <c r="D8" s="607"/>
      <c r="E8" s="699"/>
      <c r="F8" s="980"/>
    </row>
    <row r="9" spans="1:6" ht="23.25" customHeight="1" x14ac:dyDescent="0.5">
      <c r="A9" s="395"/>
      <c r="B9" s="607"/>
      <c r="C9" s="608"/>
      <c r="D9" s="607"/>
      <c r="E9" s="699"/>
      <c r="F9" s="980"/>
    </row>
    <row r="10" spans="1:6" ht="23.25" customHeight="1" x14ac:dyDescent="0.5">
      <c r="A10" s="389"/>
      <c r="B10" s="607"/>
      <c r="C10" s="608"/>
      <c r="D10" s="607"/>
      <c r="E10" s="699"/>
      <c r="F10" s="980"/>
    </row>
    <row r="11" spans="1:6" ht="23.25" customHeight="1" x14ac:dyDescent="0.5">
      <c r="A11" s="389"/>
      <c r="B11" s="450"/>
      <c r="C11" s="608"/>
      <c r="D11" s="450"/>
      <c r="E11" s="699"/>
      <c r="F11" s="980"/>
    </row>
    <row r="12" spans="1:6" ht="23.25" customHeight="1" x14ac:dyDescent="0.5">
      <c r="A12" s="610"/>
      <c r="B12" s="611"/>
      <c r="C12" s="612"/>
      <c r="D12" s="611"/>
      <c r="E12" s="700"/>
      <c r="F12" s="981"/>
    </row>
    <row r="13" spans="1:6" ht="23.25" customHeight="1" x14ac:dyDescent="0.5">
      <c r="A13" s="613" t="s">
        <v>598</v>
      </c>
      <c r="B13" s="607"/>
      <c r="C13" s="608"/>
      <c r="D13" s="607"/>
      <c r="E13" s="699"/>
      <c r="F13" s="979" t="s">
        <v>919</v>
      </c>
    </row>
    <row r="14" spans="1:6" ht="23.25" customHeight="1" x14ac:dyDescent="0.5">
      <c r="A14" s="614"/>
      <c r="B14" s="607"/>
      <c r="C14" s="608"/>
      <c r="D14" s="607"/>
      <c r="E14" s="699"/>
      <c r="F14" s="982"/>
    </row>
    <row r="15" spans="1:6" ht="23.25" customHeight="1" x14ac:dyDescent="0.5">
      <c r="A15" s="614"/>
      <c r="B15" s="607"/>
      <c r="C15" s="608"/>
      <c r="D15" s="607"/>
      <c r="E15" s="699"/>
      <c r="F15" s="982"/>
    </row>
    <row r="16" spans="1:6" ht="23.25" customHeight="1" x14ac:dyDescent="0.5">
      <c r="A16" s="614"/>
      <c r="B16" s="607"/>
      <c r="C16" s="608"/>
      <c r="D16" s="607"/>
      <c r="E16" s="699"/>
      <c r="F16" s="982"/>
    </row>
    <row r="17" spans="1:6" ht="23.25" customHeight="1" x14ac:dyDescent="0.5">
      <c r="A17" s="614"/>
      <c r="B17" s="607"/>
      <c r="C17" s="608"/>
      <c r="D17" s="607"/>
      <c r="E17" s="699"/>
      <c r="F17" s="982"/>
    </row>
    <row r="18" spans="1:6" ht="23.25" customHeight="1" x14ac:dyDescent="0.5">
      <c r="A18" s="615"/>
      <c r="B18" s="616"/>
      <c r="C18" s="617"/>
      <c r="D18" s="616"/>
      <c r="E18" s="699"/>
      <c r="F18" s="982"/>
    </row>
    <row r="19" spans="1:6" ht="23.25" customHeight="1" x14ac:dyDescent="0.5">
      <c r="A19" s="614"/>
      <c r="B19" s="607"/>
      <c r="C19" s="608"/>
      <c r="D19" s="607"/>
      <c r="E19" s="699"/>
      <c r="F19" s="983"/>
    </row>
    <row r="20" spans="1:6" ht="23.25" customHeight="1" x14ac:dyDescent="0.5">
      <c r="A20" s="581" t="s">
        <v>972</v>
      </c>
      <c r="B20" s="580"/>
      <c r="C20" s="580"/>
      <c r="D20" s="580"/>
      <c r="E20" s="618">
        <f>SUM(E6:E19)</f>
        <v>0</v>
      </c>
      <c r="F20" s="404"/>
    </row>
    <row r="21" spans="1:6" ht="23.25" customHeight="1" x14ac:dyDescent="0.5">
      <c r="A21" s="583"/>
      <c r="B21" s="580"/>
      <c r="C21" s="580"/>
      <c r="D21" s="580"/>
      <c r="E21" s="425"/>
      <c r="F21" s="404"/>
    </row>
    <row r="22" spans="1:6" x14ac:dyDescent="0.5">
      <c r="A22" s="405" t="s">
        <v>975</v>
      </c>
      <c r="B22" s="406"/>
      <c r="C22" s="406"/>
      <c r="D22" s="406"/>
      <c r="E22" s="412"/>
      <c r="F22" s="620"/>
    </row>
    <row r="23" spans="1:6" x14ac:dyDescent="0.5">
      <c r="A23" s="409"/>
      <c r="B23" s="407"/>
      <c r="C23" s="407"/>
      <c r="D23" s="407"/>
      <c r="E23" s="697"/>
      <c r="F23" s="408" t="s">
        <v>599</v>
      </c>
    </row>
    <row r="24" spans="1:6" x14ac:dyDescent="0.5">
      <c r="A24" s="409"/>
      <c r="B24" s="722"/>
      <c r="C24" s="722"/>
      <c r="D24" s="722"/>
      <c r="E24" s="697"/>
      <c r="F24" s="408"/>
    </row>
    <row r="25" spans="1:6" x14ac:dyDescent="0.5">
      <c r="A25" s="409"/>
      <c r="B25" s="407"/>
      <c r="C25" s="407"/>
      <c r="D25" s="407"/>
      <c r="E25" s="697"/>
      <c r="F25" s="408" t="s">
        <v>933</v>
      </c>
    </row>
    <row r="26" spans="1:6" x14ac:dyDescent="0.5">
      <c r="A26" s="409"/>
      <c r="B26" s="407"/>
      <c r="C26" s="407"/>
      <c r="D26" s="407"/>
      <c r="E26" s="697"/>
      <c r="F26" s="410"/>
    </row>
    <row r="27" spans="1:6" x14ac:dyDescent="0.5">
      <c r="A27" s="411" t="s">
        <v>971</v>
      </c>
      <c r="B27" s="406"/>
      <c r="C27" s="406"/>
      <c r="D27" s="406"/>
      <c r="E27" s="698"/>
      <c r="F27" s="620"/>
    </row>
    <row r="28" spans="1:6" x14ac:dyDescent="0.5">
      <c r="A28" s="409"/>
      <c r="B28" s="407"/>
      <c r="C28" s="407"/>
      <c r="D28" s="407"/>
      <c r="E28" s="697"/>
      <c r="F28" s="408" t="s">
        <v>600</v>
      </c>
    </row>
    <row r="29" spans="1:6" x14ac:dyDescent="0.5">
      <c r="A29" s="409"/>
      <c r="B29" s="407"/>
      <c r="C29" s="407"/>
      <c r="D29" s="407"/>
      <c r="E29" s="697"/>
      <c r="F29" s="408" t="s">
        <v>934</v>
      </c>
    </row>
    <row r="30" spans="1:6" x14ac:dyDescent="0.5">
      <c r="A30" s="409"/>
      <c r="B30" s="407"/>
      <c r="C30" s="407"/>
      <c r="D30" s="407"/>
      <c r="E30" s="697"/>
      <c r="F30" s="410"/>
    </row>
    <row r="31" spans="1:6" x14ac:dyDescent="0.5">
      <c r="A31" s="581" t="s">
        <v>981</v>
      </c>
      <c r="B31" s="580"/>
      <c r="C31" s="580"/>
      <c r="D31" s="580"/>
      <c r="E31" s="584">
        <f>SUM(E23:E30)</f>
        <v>0</v>
      </c>
      <c r="F31" s="410"/>
    </row>
    <row r="32" spans="1:6" x14ac:dyDescent="0.5">
      <c r="A32" s="581" t="s">
        <v>922</v>
      </c>
      <c r="B32" s="580"/>
      <c r="C32" s="580"/>
      <c r="D32" s="580"/>
      <c r="E32" s="619">
        <f>E20+E31</f>
        <v>0</v>
      </c>
      <c r="F32" s="410"/>
    </row>
    <row r="33" spans="1:6" ht="26.25" customHeight="1" x14ac:dyDescent="0.5">
      <c r="D33" s="413" t="s">
        <v>871</v>
      </c>
      <c r="E33" s="414">
        <f>'shared 1'!E161+'shared 2'!E32</f>
        <v>0</v>
      </c>
    </row>
    <row r="35" spans="1:6" x14ac:dyDescent="0.5">
      <c r="A35" s="970" t="s">
        <v>870</v>
      </c>
      <c r="B35" s="970"/>
      <c r="C35" s="970"/>
      <c r="D35" s="970"/>
      <c r="E35" s="415">
        <f>IF(E33&lt;=5,E33,5)</f>
        <v>0</v>
      </c>
      <c r="F35" s="416"/>
    </row>
  </sheetData>
  <sheetProtection algorithmName="SHA-512" hashValue="SI4/Q5uym6e7vBimVqojgJXxKUFcHGxx9zEn2w4zUAZfEquL3Di+ggQGiqvbGAVwWMCQ0li2Pm7Un0HPYIjJjQ==" saltValue="RH4ZYIE8mdVzjBemsz01uQ==" spinCount="100000" sheet="1" objects="1" scenarios="1" formatRows="0" insertRows="0" deleteColumns="0"/>
  <mergeCells count="5">
    <mergeCell ref="A35:D35"/>
    <mergeCell ref="A4:A5"/>
    <mergeCell ref="B4:E5"/>
    <mergeCell ref="F4:F12"/>
    <mergeCell ref="F13:F1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1"/>
  <sheetViews>
    <sheetView workbookViewId="0">
      <selection activeCell="B9" sqref="B9"/>
    </sheetView>
  </sheetViews>
  <sheetFormatPr defaultColWidth="9" defaultRowHeight="21" x14ac:dyDescent="0.45"/>
  <cols>
    <col min="1" max="1" width="73.42578125" style="10" customWidth="1"/>
    <col min="2" max="2" width="21.28515625" style="10" customWidth="1"/>
    <col min="3" max="3" width="27.140625" style="10" customWidth="1"/>
    <col min="4" max="6" width="0" style="10" hidden="1" customWidth="1"/>
    <col min="7" max="16384" width="9" style="10"/>
  </cols>
  <sheetData>
    <row r="1" spans="1:5" ht="23.25" x14ac:dyDescent="0.5">
      <c r="A1" s="102" t="s">
        <v>601</v>
      </c>
      <c r="B1" s="167"/>
      <c r="C1" s="167"/>
    </row>
    <row r="2" spans="1:5" ht="23.25" x14ac:dyDescent="0.5">
      <c r="A2" s="984" t="s">
        <v>956</v>
      </c>
      <c r="B2" s="984"/>
      <c r="C2" s="984"/>
    </row>
    <row r="3" spans="1:5" ht="23.25" x14ac:dyDescent="0.5">
      <c r="A3" s="417" t="s">
        <v>210</v>
      </c>
      <c r="B3" s="418" t="s">
        <v>602</v>
      </c>
      <c r="C3" s="418" t="s">
        <v>101</v>
      </c>
    </row>
    <row r="4" spans="1:5" ht="30" customHeight="1" x14ac:dyDescent="0.5">
      <c r="A4" s="701" t="s">
        <v>608</v>
      </c>
      <c r="B4" s="721"/>
      <c r="C4" s="419" t="s">
        <v>603</v>
      </c>
    </row>
    <row r="5" spans="1:5" ht="30" customHeight="1" x14ac:dyDescent="0.5">
      <c r="A5" s="702" t="s">
        <v>604</v>
      </c>
      <c r="B5" s="664"/>
      <c r="C5" s="420" t="s">
        <v>605</v>
      </c>
    </row>
    <row r="6" spans="1:5" ht="30" customHeight="1" x14ac:dyDescent="0.5">
      <c r="A6" s="703" t="s">
        <v>606</v>
      </c>
      <c r="B6" s="664"/>
      <c r="C6" s="420" t="s">
        <v>605</v>
      </c>
    </row>
    <row r="7" spans="1:5" ht="30" customHeight="1" x14ac:dyDescent="0.5">
      <c r="A7" s="704" t="s">
        <v>607</v>
      </c>
      <c r="B7" s="664"/>
      <c r="C7" s="420" t="s">
        <v>605</v>
      </c>
    </row>
    <row r="8" spans="1:5" ht="30" customHeight="1" x14ac:dyDescent="0.5">
      <c r="A8" s="704" t="s">
        <v>609</v>
      </c>
      <c r="B8" s="664"/>
      <c r="C8" s="420" t="s">
        <v>622</v>
      </c>
    </row>
    <row r="9" spans="1:5" ht="23.25" x14ac:dyDescent="0.5">
      <c r="A9" s="422"/>
      <c r="B9" s="637">
        <f>IF(E9&lt;=5,E9,5)</f>
        <v>0</v>
      </c>
      <c r="C9" s="423"/>
      <c r="E9" s="378">
        <f>SUM(B5:B8)</f>
        <v>0</v>
      </c>
    </row>
    <row r="10" spans="1:5" ht="23.25" x14ac:dyDescent="0.5">
      <c r="A10" s="424"/>
      <c r="B10" s="425"/>
      <c r="C10" s="426"/>
    </row>
    <row r="11" spans="1:5" ht="23.25" x14ac:dyDescent="0.5">
      <c r="A11" s="427" t="s">
        <v>872</v>
      </c>
      <c r="B11" s="415">
        <f>'shared 2'!E35+'shared 3 (หัวหน้าหน่วยงาน)'!B9</f>
        <v>0</v>
      </c>
      <c r="C11" s="428"/>
    </row>
  </sheetData>
  <mergeCells count="1">
    <mergeCell ref="A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2" workbookViewId="0">
      <selection activeCell="B30" sqref="B30"/>
    </sheetView>
  </sheetViews>
  <sheetFormatPr defaultRowHeight="16.5" x14ac:dyDescent="0.35"/>
  <cols>
    <col min="1" max="1" width="76.42578125" style="172" customWidth="1"/>
    <col min="2" max="2" width="96.85546875" style="172" customWidth="1"/>
    <col min="3" max="3" width="20.42578125" style="172" customWidth="1"/>
    <col min="4" max="4" width="17.42578125" style="172" customWidth="1"/>
    <col min="5" max="5" width="14" style="172" customWidth="1"/>
    <col min="6" max="6" width="59.140625" style="172" customWidth="1"/>
    <col min="7" max="16384" width="9.140625" style="172"/>
  </cols>
  <sheetData>
    <row r="1" spans="1:6" ht="23.25" x14ac:dyDescent="0.5">
      <c r="A1" s="371" t="s">
        <v>610</v>
      </c>
      <c r="B1" s="167"/>
      <c r="C1" s="167"/>
      <c r="D1" s="167"/>
      <c r="E1" s="167"/>
    </row>
    <row r="2" spans="1:6" ht="23.25" x14ac:dyDescent="0.5">
      <c r="A2" s="429" t="s">
        <v>611</v>
      </c>
      <c r="B2" s="167"/>
      <c r="C2" s="167"/>
      <c r="D2" s="167"/>
      <c r="E2" s="167"/>
    </row>
    <row r="3" spans="1:6" ht="23.25" x14ac:dyDescent="0.5">
      <c r="A3" s="371" t="s">
        <v>612</v>
      </c>
      <c r="B3" s="167"/>
      <c r="C3" s="167"/>
      <c r="D3" s="167"/>
      <c r="E3" s="167"/>
    </row>
    <row r="4" spans="1:6" ht="23.25" x14ac:dyDescent="0.35">
      <c r="A4" s="384" t="s">
        <v>210</v>
      </c>
      <c r="B4" s="384" t="s">
        <v>619</v>
      </c>
      <c r="C4" s="384" t="s">
        <v>445</v>
      </c>
      <c r="D4" s="384" t="s">
        <v>100</v>
      </c>
      <c r="E4" s="986" t="s">
        <v>101</v>
      </c>
      <c r="F4" s="987"/>
    </row>
    <row r="5" spans="1:6" ht="74.25" customHeight="1" x14ac:dyDescent="0.5">
      <c r="A5" s="431" t="s">
        <v>613</v>
      </c>
      <c r="B5" s="432"/>
      <c r="C5" s="433"/>
      <c r="D5" s="434"/>
      <c r="E5" s="435" t="s">
        <v>603</v>
      </c>
      <c r="F5" s="436"/>
    </row>
    <row r="6" spans="1:6" ht="23.25" customHeight="1" x14ac:dyDescent="0.5">
      <c r="A6" s="388" t="s">
        <v>616</v>
      </c>
      <c r="B6" s="259"/>
      <c r="C6" s="229"/>
      <c r="D6" s="732"/>
      <c r="E6" s="729" t="s">
        <v>620</v>
      </c>
      <c r="F6" s="966" t="s">
        <v>977</v>
      </c>
    </row>
    <row r="7" spans="1:6" ht="23.25" x14ac:dyDescent="0.5">
      <c r="A7" s="388"/>
      <c r="B7" s="259"/>
      <c r="C7" s="229"/>
      <c r="D7" s="732"/>
      <c r="E7" s="730"/>
      <c r="F7" s="966"/>
    </row>
    <row r="8" spans="1:6" ht="23.25" x14ac:dyDescent="0.5">
      <c r="A8" s="388"/>
      <c r="B8" s="259"/>
      <c r="C8" s="229"/>
      <c r="D8" s="732"/>
      <c r="E8" s="730"/>
      <c r="F8" s="966"/>
    </row>
    <row r="9" spans="1:6" ht="27" customHeight="1" x14ac:dyDescent="0.45">
      <c r="A9" s="437" t="s">
        <v>617</v>
      </c>
      <c r="B9" s="259"/>
      <c r="C9" s="229"/>
      <c r="D9" s="732"/>
      <c r="E9" s="730" t="s">
        <v>620</v>
      </c>
      <c r="F9" s="966"/>
    </row>
    <row r="10" spans="1:6" ht="23.25" x14ac:dyDescent="0.5">
      <c r="A10" s="388"/>
      <c r="B10" s="259"/>
      <c r="C10" s="229"/>
      <c r="D10" s="732"/>
      <c r="E10" s="730"/>
      <c r="F10" s="966"/>
    </row>
    <row r="11" spans="1:6" ht="23.25" x14ac:dyDescent="0.5">
      <c r="A11" s="388"/>
      <c r="B11" s="259"/>
      <c r="C11" s="229"/>
      <c r="D11" s="732"/>
      <c r="E11" s="730"/>
      <c r="F11" s="966"/>
    </row>
    <row r="12" spans="1:6" ht="30" customHeight="1" x14ac:dyDescent="0.45">
      <c r="A12" s="437" t="s">
        <v>614</v>
      </c>
      <c r="B12" s="259"/>
      <c r="C12" s="229"/>
      <c r="D12" s="732"/>
      <c r="E12" s="730" t="s">
        <v>621</v>
      </c>
      <c r="F12" s="966"/>
    </row>
    <row r="13" spans="1:6" ht="23.25" x14ac:dyDescent="0.5">
      <c r="A13" s="388"/>
      <c r="B13" s="259"/>
      <c r="C13" s="229"/>
      <c r="D13" s="732"/>
      <c r="E13" s="730"/>
      <c r="F13" s="966"/>
    </row>
    <row r="14" spans="1:6" ht="23.25" x14ac:dyDescent="0.5">
      <c r="A14" s="388"/>
      <c r="B14" s="259"/>
      <c r="C14" s="229"/>
      <c r="D14" s="732"/>
      <c r="E14" s="730"/>
      <c r="F14" s="966"/>
    </row>
    <row r="15" spans="1:6" ht="45.75" customHeight="1" x14ac:dyDescent="0.5">
      <c r="A15" s="438" t="s">
        <v>615</v>
      </c>
      <c r="B15" s="259"/>
      <c r="C15" s="229"/>
      <c r="D15" s="732"/>
      <c r="E15" s="730" t="s">
        <v>622</v>
      </c>
      <c r="F15" s="966"/>
    </row>
    <row r="16" spans="1:6" ht="24.95" customHeight="1" x14ac:dyDescent="0.5">
      <c r="A16" s="438"/>
      <c r="B16" s="259"/>
      <c r="C16" s="229"/>
      <c r="D16" s="732"/>
      <c r="E16" s="730"/>
      <c r="F16" s="966"/>
    </row>
    <row r="17" spans="1:6" ht="24.95" customHeight="1" x14ac:dyDescent="0.5">
      <c r="A17" s="438"/>
      <c r="B17" s="259"/>
      <c r="C17" s="229"/>
      <c r="D17" s="732"/>
      <c r="E17" s="730"/>
      <c r="F17" s="966"/>
    </row>
    <row r="18" spans="1:6" ht="69.75" x14ac:dyDescent="0.5">
      <c r="A18" s="439" t="s">
        <v>618</v>
      </c>
      <c r="B18" s="296"/>
      <c r="C18" s="398"/>
      <c r="D18" s="733"/>
      <c r="E18" s="731" t="s">
        <v>605</v>
      </c>
      <c r="F18" s="966"/>
    </row>
    <row r="19" spans="1:6" ht="23.25" x14ac:dyDescent="0.5">
      <c r="A19" s="727"/>
      <c r="B19" s="299"/>
      <c r="C19" s="398"/>
      <c r="D19" s="733"/>
      <c r="E19" s="728"/>
      <c r="F19" s="966"/>
    </row>
    <row r="20" spans="1:6" ht="23.25" x14ac:dyDescent="0.5">
      <c r="A20" s="727"/>
      <c r="B20" s="299"/>
      <c r="C20" s="398"/>
      <c r="D20" s="733"/>
      <c r="E20" s="728"/>
      <c r="F20" s="966"/>
    </row>
    <row r="21" spans="1:6" ht="46.5" x14ac:dyDescent="0.5">
      <c r="A21" s="727" t="s">
        <v>976</v>
      </c>
      <c r="B21" s="299"/>
      <c r="C21" s="398"/>
      <c r="D21" s="733"/>
      <c r="E21" s="728" t="s">
        <v>605</v>
      </c>
      <c r="F21" s="966"/>
    </row>
    <row r="22" spans="1:6" ht="23.25" x14ac:dyDescent="0.5">
      <c r="A22" s="727"/>
      <c r="B22" s="299"/>
      <c r="C22" s="398"/>
      <c r="D22" s="733"/>
      <c r="E22" s="728"/>
      <c r="F22" s="966"/>
    </row>
    <row r="23" spans="1:6" ht="23.25" x14ac:dyDescent="0.5">
      <c r="A23" s="727"/>
      <c r="B23" s="299"/>
      <c r="C23" s="398"/>
      <c r="D23" s="733"/>
      <c r="E23" s="728"/>
      <c r="F23" s="966"/>
    </row>
    <row r="24" spans="1:6" ht="23.25" x14ac:dyDescent="0.5">
      <c r="A24" s="727"/>
      <c r="B24" s="299"/>
      <c r="C24" s="398"/>
      <c r="D24" s="733"/>
      <c r="E24" s="728"/>
      <c r="F24" s="966"/>
    </row>
    <row r="25" spans="1:6" ht="27" customHeight="1" x14ac:dyDescent="0.5">
      <c r="A25" s="985"/>
      <c r="B25" s="985"/>
      <c r="C25" s="985"/>
      <c r="D25" s="440">
        <f>SUM(D6:D24)</f>
        <v>0</v>
      </c>
      <c r="E25" s="988"/>
      <c r="F25" s="989"/>
    </row>
    <row r="26" spans="1:6" ht="28.5" customHeight="1" x14ac:dyDescent="0.5">
      <c r="C26" s="311" t="s">
        <v>935</v>
      </c>
      <c r="D26" s="586">
        <f>IF(D25&lt;=10,D25,10)</f>
        <v>0</v>
      </c>
    </row>
  </sheetData>
  <sheetProtection algorithmName="SHA-512" hashValue="g8gbQigGBafWMsuIMltoMrw2yKG08hTprmy1ZtifI43evwflFbCQFs1kyd0hjaF5uNIdvsCsEO70bE87MzcH8g==" saltValue="RuDgISkDPrIcUqMGyflYoA==" spinCount="100000" sheet="1" formatRows="0" insertRows="0" deleteRows="0"/>
  <mergeCells count="4">
    <mergeCell ref="A25:C25"/>
    <mergeCell ref="E4:F4"/>
    <mergeCell ref="E25:F25"/>
    <mergeCell ref="F6:F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workbookViewId="0">
      <selection activeCell="B4" sqref="B4:D4"/>
    </sheetView>
  </sheetViews>
  <sheetFormatPr defaultColWidth="9" defaultRowHeight="23.25" x14ac:dyDescent="0.5"/>
  <cols>
    <col min="1" max="1" width="9" style="103"/>
    <col min="2" max="2" width="8.7109375" style="103" customWidth="1"/>
    <col min="3" max="3" width="9.42578125" style="103" customWidth="1"/>
    <col min="4" max="4" width="35.5703125" style="103" customWidth="1"/>
    <col min="5" max="5" width="21.85546875" style="103" customWidth="1"/>
    <col min="6" max="7" width="9" style="103"/>
    <col min="8" max="8" width="12.85546875" style="103" customWidth="1"/>
    <col min="9" max="9" width="19.42578125" style="103" customWidth="1"/>
    <col min="10" max="16384" width="9" style="103"/>
  </cols>
  <sheetData>
    <row r="1" spans="1:14" x14ac:dyDescent="0.5">
      <c r="A1" s="100" t="s">
        <v>821</v>
      </c>
      <c r="B1" s="100"/>
      <c r="C1" s="100"/>
      <c r="D1" s="100"/>
      <c r="E1" s="101"/>
      <c r="F1" s="811"/>
      <c r="G1" s="811"/>
      <c r="H1" s="100"/>
      <c r="I1" s="100"/>
      <c r="J1" s="100"/>
      <c r="K1" s="100"/>
    </row>
    <row r="2" spans="1:14" x14ac:dyDescent="0.5">
      <c r="A2" s="106"/>
      <c r="B2" s="106"/>
      <c r="C2" s="106"/>
      <c r="D2" s="106"/>
      <c r="E2" s="107" t="s">
        <v>815</v>
      </c>
      <c r="F2" s="105"/>
      <c r="G2" s="105"/>
      <c r="H2" s="105"/>
      <c r="I2" s="105"/>
      <c r="J2" s="105"/>
      <c r="K2" s="105"/>
    </row>
    <row r="3" spans="1:14" x14ac:dyDescent="0.5">
      <c r="A3" s="766" t="s">
        <v>817</v>
      </c>
      <c r="B3" s="767"/>
      <c r="C3" s="767"/>
      <c r="D3" s="767"/>
      <c r="E3" s="768"/>
      <c r="N3" s="104"/>
    </row>
    <row r="4" spans="1:14" x14ac:dyDescent="0.5">
      <c r="A4" s="118" t="s">
        <v>841</v>
      </c>
      <c r="B4" s="769" t="s">
        <v>842</v>
      </c>
      <c r="C4" s="770"/>
      <c r="D4" s="771"/>
      <c r="E4" s="108">
        <f>'1.1 - 1.3.2 (ภาคเรียนที่ 2)'!Q30</f>
        <v>0</v>
      </c>
    </row>
    <row r="5" spans="1:14" x14ac:dyDescent="0.5">
      <c r="A5" s="118" t="s">
        <v>843</v>
      </c>
      <c r="B5" s="769" t="s">
        <v>844</v>
      </c>
      <c r="C5" s="770"/>
      <c r="D5" s="771"/>
      <c r="E5" s="108">
        <f>'1.4 - 1.6'!J64</f>
        <v>0</v>
      </c>
    </row>
    <row r="6" spans="1:14" x14ac:dyDescent="0.5">
      <c r="A6" s="118">
        <v>1.7</v>
      </c>
      <c r="B6" s="769" t="s">
        <v>845</v>
      </c>
      <c r="C6" s="770"/>
      <c r="D6" s="771"/>
      <c r="E6" s="108">
        <f>'1.7'!J41</f>
        <v>0</v>
      </c>
    </row>
    <row r="7" spans="1:14" x14ac:dyDescent="0.5">
      <c r="A7" s="118">
        <v>1.8</v>
      </c>
      <c r="B7" s="769" t="s">
        <v>846</v>
      </c>
      <c r="C7" s="770"/>
      <c r="D7" s="771"/>
      <c r="E7" s="108">
        <f>'1.8'!G24</f>
        <v>0</v>
      </c>
    </row>
    <row r="8" spans="1:14" x14ac:dyDescent="0.5">
      <c r="A8" s="118" t="s">
        <v>847</v>
      </c>
      <c r="B8" s="769" t="s">
        <v>848</v>
      </c>
      <c r="C8" s="770"/>
      <c r="D8" s="771"/>
      <c r="E8" s="108">
        <f>'1.9 - 1.11'!H43</f>
        <v>0</v>
      </c>
    </row>
    <row r="9" spans="1:14" x14ac:dyDescent="0.5">
      <c r="A9" s="812" t="s">
        <v>849</v>
      </c>
      <c r="B9" s="813"/>
      <c r="C9" s="813"/>
      <c r="D9" s="814"/>
      <c r="E9" s="119">
        <f>SUM(E4:E8)</f>
        <v>0</v>
      </c>
      <c r="G9" s="111"/>
      <c r="H9" s="111"/>
      <c r="I9" s="106"/>
      <c r="J9" s="120"/>
    </row>
    <row r="10" spans="1:14" x14ac:dyDescent="0.5">
      <c r="A10" s="111"/>
      <c r="B10" s="111"/>
      <c r="C10" s="111"/>
      <c r="D10" s="111"/>
      <c r="E10" s="111"/>
      <c r="G10" s="111"/>
      <c r="H10" s="121"/>
      <c r="I10" s="121"/>
      <c r="J10" s="121"/>
    </row>
    <row r="11" spans="1:14" x14ac:dyDescent="0.5">
      <c r="A11" s="763" t="s">
        <v>818</v>
      </c>
      <c r="B11" s="764"/>
      <c r="C11" s="764"/>
      <c r="D11" s="764"/>
      <c r="E11" s="775"/>
      <c r="G11" s="111"/>
      <c r="H11" s="121"/>
      <c r="I11" s="121"/>
      <c r="J11" s="121"/>
    </row>
    <row r="12" spans="1:14" x14ac:dyDescent="0.5">
      <c r="A12" s="122">
        <v>2.1</v>
      </c>
      <c r="B12" s="776" t="s">
        <v>850</v>
      </c>
      <c r="C12" s="777"/>
      <c r="D12" s="778"/>
      <c r="E12" s="108">
        <f>'2.1 - 2.2'!I78</f>
        <v>0</v>
      </c>
      <c r="G12" s="121"/>
      <c r="H12" s="121"/>
      <c r="I12" s="121"/>
      <c r="J12" s="121"/>
    </row>
    <row r="13" spans="1:14" x14ac:dyDescent="0.5">
      <c r="A13" s="122">
        <v>2.2000000000000002</v>
      </c>
      <c r="B13" s="776" t="s">
        <v>851</v>
      </c>
      <c r="C13" s="777"/>
      <c r="D13" s="778"/>
      <c r="E13" s="108">
        <f>'2.1 - 2.2'!L160</f>
        <v>0</v>
      </c>
      <c r="G13" s="121"/>
      <c r="H13" s="121"/>
      <c r="I13" s="121"/>
      <c r="J13" s="121"/>
    </row>
    <row r="14" spans="1:14" x14ac:dyDescent="0.5">
      <c r="A14" s="763" t="s">
        <v>852</v>
      </c>
      <c r="B14" s="764"/>
      <c r="C14" s="764"/>
      <c r="D14" s="764"/>
      <c r="E14" s="112">
        <f>SUM(E12:E13)</f>
        <v>0</v>
      </c>
      <c r="G14" s="121"/>
      <c r="H14" s="121"/>
      <c r="I14" s="121"/>
      <c r="J14" s="121"/>
    </row>
    <row r="15" spans="1:14" x14ac:dyDescent="0.5">
      <c r="A15" s="123"/>
      <c r="B15" s="124"/>
      <c r="C15" s="124"/>
      <c r="D15" s="124"/>
      <c r="E15" s="125"/>
      <c r="G15" s="121"/>
      <c r="H15" s="121"/>
      <c r="I15" s="121"/>
      <c r="J15" s="121"/>
    </row>
    <row r="16" spans="1:14" x14ac:dyDescent="0.5">
      <c r="A16" s="744" t="s">
        <v>819</v>
      </c>
      <c r="B16" s="745"/>
      <c r="C16" s="745"/>
      <c r="D16" s="745"/>
      <c r="E16" s="746"/>
    </row>
    <row r="17" spans="1:11" ht="15.75" customHeight="1" x14ac:dyDescent="0.5">
      <c r="A17" s="798" t="s">
        <v>853</v>
      </c>
      <c r="B17" s="800" t="s">
        <v>854</v>
      </c>
      <c r="C17" s="801"/>
      <c r="D17" s="802"/>
      <c r="E17" s="806">
        <f>'3.1 - 3.11'!F51</f>
        <v>0</v>
      </c>
    </row>
    <row r="18" spans="1:11" ht="12.75" customHeight="1" x14ac:dyDescent="0.5">
      <c r="A18" s="799"/>
      <c r="B18" s="803"/>
      <c r="C18" s="804"/>
      <c r="D18" s="805"/>
      <c r="E18" s="807"/>
    </row>
    <row r="19" spans="1:11" ht="27" customHeight="1" x14ac:dyDescent="0.5">
      <c r="A19" s="127" t="s">
        <v>855</v>
      </c>
      <c r="B19" s="753" t="s">
        <v>856</v>
      </c>
      <c r="C19" s="754"/>
      <c r="D19" s="755"/>
      <c r="E19" s="126">
        <f>'3.1 - 3.11'!F80</f>
        <v>0</v>
      </c>
    </row>
    <row r="20" spans="1:11" ht="26.25" customHeight="1" x14ac:dyDescent="0.5">
      <c r="A20" s="113" t="s">
        <v>857</v>
      </c>
      <c r="B20" s="750" t="s">
        <v>858</v>
      </c>
      <c r="C20" s="751"/>
      <c r="D20" s="752"/>
      <c r="E20" s="108">
        <f>'3.1 - 3.11'!F117</f>
        <v>0</v>
      </c>
      <c r="G20" s="121"/>
      <c r="H20" s="121"/>
      <c r="I20" s="121"/>
      <c r="J20" s="121"/>
    </row>
    <row r="21" spans="1:11" ht="28.5" customHeight="1" x14ac:dyDescent="0.5">
      <c r="A21" s="113">
        <v>3.11</v>
      </c>
      <c r="B21" s="753" t="s">
        <v>859</v>
      </c>
      <c r="C21" s="754"/>
      <c r="D21" s="755"/>
      <c r="E21" s="108">
        <f>'3.1 - 3.11'!F134</f>
        <v>0</v>
      </c>
      <c r="G21" s="121"/>
      <c r="H21" s="121"/>
      <c r="I21" s="121"/>
      <c r="J21" s="121"/>
    </row>
    <row r="22" spans="1:11" ht="25.5" customHeight="1" x14ac:dyDescent="0.5">
      <c r="A22" s="744" t="s">
        <v>827</v>
      </c>
      <c r="B22" s="745" t="s">
        <v>827</v>
      </c>
      <c r="C22" s="745"/>
      <c r="D22" s="745"/>
      <c r="E22" s="114">
        <f>SUM(E17:E21)</f>
        <v>0</v>
      </c>
    </row>
    <row r="23" spans="1:11" x14ac:dyDescent="0.5">
      <c r="A23" s="128"/>
      <c r="B23" s="129"/>
      <c r="C23" s="129"/>
      <c r="D23" s="129"/>
      <c r="E23" s="130"/>
    </row>
    <row r="24" spans="1:11" x14ac:dyDescent="0.5">
      <c r="A24" s="808" t="s">
        <v>820</v>
      </c>
      <c r="B24" s="809"/>
      <c r="C24" s="809"/>
      <c r="D24" s="809"/>
      <c r="E24" s="810"/>
    </row>
    <row r="25" spans="1:11" x14ac:dyDescent="0.5">
      <c r="A25" s="131">
        <v>5.0999999999999996</v>
      </c>
      <c r="B25" s="132" t="s">
        <v>860</v>
      </c>
      <c r="C25" s="133"/>
      <c r="D25" s="134"/>
      <c r="E25" s="108">
        <f>'5.1'!C27</f>
        <v>0</v>
      </c>
      <c r="H25" s="104"/>
      <c r="I25" s="742"/>
      <c r="J25" s="742"/>
      <c r="K25" s="742"/>
    </row>
    <row r="26" spans="1:11" x14ac:dyDescent="0.5">
      <c r="A26" s="131">
        <v>5.2</v>
      </c>
      <c r="B26" s="132" t="s">
        <v>861</v>
      </c>
      <c r="C26" s="132"/>
      <c r="D26" s="132"/>
      <c r="E26" s="108">
        <f>'5.2'!D57</f>
        <v>0</v>
      </c>
      <c r="I26" s="742"/>
      <c r="J26" s="742"/>
      <c r="K26" s="742"/>
    </row>
    <row r="27" spans="1:11" x14ac:dyDescent="0.5">
      <c r="A27" s="131" t="s">
        <v>862</v>
      </c>
      <c r="B27" s="797" t="s">
        <v>863</v>
      </c>
      <c r="C27" s="797"/>
      <c r="D27" s="797"/>
      <c r="E27" s="108">
        <f>'5.3 - 5.6'!D41</f>
        <v>0</v>
      </c>
      <c r="I27" s="742"/>
      <c r="J27" s="742"/>
      <c r="K27" s="742"/>
    </row>
    <row r="28" spans="1:11" x14ac:dyDescent="0.5">
      <c r="A28" s="789" t="s">
        <v>864</v>
      </c>
      <c r="B28" s="789"/>
      <c r="C28" s="789"/>
      <c r="D28" s="789"/>
      <c r="E28" s="135">
        <f>SUM(E25:E27)</f>
        <v>0</v>
      </c>
    </row>
    <row r="29" spans="1:11" x14ac:dyDescent="0.5">
      <c r="A29" s="790" t="s">
        <v>865</v>
      </c>
      <c r="B29" s="791"/>
      <c r="C29" s="791"/>
      <c r="D29" s="792"/>
      <c r="E29" s="136">
        <f>E9+E14+E22+E28</f>
        <v>0</v>
      </c>
    </row>
    <row r="30" spans="1:11" x14ac:dyDescent="0.5">
      <c r="A30" s="111"/>
      <c r="B30" s="111"/>
      <c r="C30" s="111"/>
      <c r="D30" s="111"/>
      <c r="E30" s="111"/>
    </row>
    <row r="31" spans="1:11" x14ac:dyDescent="0.5">
      <c r="A31" s="111"/>
      <c r="B31" s="111"/>
      <c r="C31" s="111"/>
      <c r="D31" s="111"/>
      <c r="E31" s="111"/>
    </row>
    <row r="32" spans="1:11" x14ac:dyDescent="0.5">
      <c r="A32" s="793" t="s">
        <v>866</v>
      </c>
      <c r="B32" s="793"/>
      <c r="C32" s="793"/>
      <c r="D32" s="793"/>
      <c r="E32" s="137" t="s">
        <v>867</v>
      </c>
      <c r="G32" s="794"/>
      <c r="H32" s="794"/>
      <c r="I32" s="794"/>
      <c r="J32" s="794"/>
      <c r="K32" s="794"/>
    </row>
    <row r="33" spans="1:11" x14ac:dyDescent="0.5">
      <c r="A33" s="795" t="s">
        <v>817</v>
      </c>
      <c r="B33" s="795"/>
      <c r="C33" s="795"/>
      <c r="D33" s="795"/>
      <c r="E33" s="139">
        <f>IF(E29=0,0,E9/E29*100)</f>
        <v>0</v>
      </c>
      <c r="G33" s="796"/>
      <c r="H33" s="796"/>
      <c r="I33" s="796"/>
      <c r="J33" s="796"/>
      <c r="K33" s="796"/>
    </row>
    <row r="34" spans="1:11" x14ac:dyDescent="0.5">
      <c r="A34" s="783" t="s">
        <v>818</v>
      </c>
      <c r="B34" s="783"/>
      <c r="C34" s="783"/>
      <c r="D34" s="783"/>
      <c r="E34" s="139">
        <f>IF(E29=0,0,E14/E29*100)</f>
        <v>0</v>
      </c>
    </row>
    <row r="35" spans="1:11" x14ac:dyDescent="0.5">
      <c r="A35" s="784" t="s">
        <v>819</v>
      </c>
      <c r="B35" s="784"/>
      <c r="C35" s="784"/>
      <c r="D35" s="784"/>
      <c r="E35" s="139">
        <f>IF(E29=0,0,E22/E29*100)</f>
        <v>0</v>
      </c>
      <c r="H35" s="736"/>
      <c r="I35" s="736"/>
      <c r="J35" s="736"/>
      <c r="K35" s="736"/>
    </row>
    <row r="36" spans="1:11" x14ac:dyDescent="0.5">
      <c r="A36" s="785" t="s">
        <v>820</v>
      </c>
      <c r="B36" s="785"/>
      <c r="C36" s="785"/>
      <c r="D36" s="785"/>
      <c r="E36" s="139">
        <f>IF(E28=0,0,E28/E29*100)</f>
        <v>0</v>
      </c>
    </row>
    <row r="37" spans="1:11" x14ac:dyDescent="0.5">
      <c r="A37" s="786" t="s">
        <v>5</v>
      </c>
      <c r="B37" s="787"/>
      <c r="C37" s="787"/>
      <c r="D37" s="788"/>
      <c r="E37" s="140">
        <f>SUM(E32:E36)</f>
        <v>0</v>
      </c>
    </row>
  </sheetData>
  <sheetProtection algorithmName="SHA-512" hashValue="piPnXJ65i5yCudtKmv7GlpffJpPgWzhu/ZXs5sQNWUx1caoA1MWx1y0r1DLjtov5judaLkexcEtH2PuVmp1RxA==" saltValue="/UAtAHOmICZKeCO419fLiA==" spinCount="100000" sheet="1" objects="1" scenarios="1"/>
  <mergeCells count="36">
    <mergeCell ref="A14:D14"/>
    <mergeCell ref="F1:G1"/>
    <mergeCell ref="A3:E3"/>
    <mergeCell ref="B4:D4"/>
    <mergeCell ref="B5:D5"/>
    <mergeCell ref="B6:D6"/>
    <mergeCell ref="B7:D7"/>
    <mergeCell ref="B8:D8"/>
    <mergeCell ref="A9:D9"/>
    <mergeCell ref="A11:E11"/>
    <mergeCell ref="B12:D12"/>
    <mergeCell ref="B13:D13"/>
    <mergeCell ref="B27:D27"/>
    <mergeCell ref="I27:K27"/>
    <mergeCell ref="A16:E16"/>
    <mergeCell ref="A17:A18"/>
    <mergeCell ref="B17:D18"/>
    <mergeCell ref="E17:E18"/>
    <mergeCell ref="B19:D19"/>
    <mergeCell ref="B20:D20"/>
    <mergeCell ref="B21:D21"/>
    <mergeCell ref="A22:D22"/>
    <mergeCell ref="A24:E24"/>
    <mergeCell ref="I25:K25"/>
    <mergeCell ref="I26:K26"/>
    <mergeCell ref="A28:D28"/>
    <mergeCell ref="A29:D29"/>
    <mergeCell ref="A32:D32"/>
    <mergeCell ref="G32:K32"/>
    <mergeCell ref="A33:D33"/>
    <mergeCell ref="G33:K33"/>
    <mergeCell ref="A34:D34"/>
    <mergeCell ref="A35:D35"/>
    <mergeCell ref="H35:K35"/>
    <mergeCell ref="A36:D36"/>
    <mergeCell ref="A37:D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8" workbookViewId="0">
      <selection activeCell="B75" sqref="B75"/>
    </sheetView>
  </sheetViews>
  <sheetFormatPr defaultRowHeight="16.5" x14ac:dyDescent="0.35"/>
  <cols>
    <col min="1" max="1" width="78.140625" style="172" customWidth="1"/>
    <col min="2" max="2" width="87.140625" style="172" customWidth="1"/>
    <col min="3" max="3" width="20.42578125" style="172" customWidth="1"/>
    <col min="4" max="4" width="17.42578125" style="172" customWidth="1"/>
    <col min="5" max="5" width="18.7109375" style="172" customWidth="1"/>
    <col min="6" max="6" width="69.28515625" style="172" customWidth="1"/>
    <col min="7" max="16384" width="9.140625" style="172"/>
  </cols>
  <sheetData>
    <row r="1" spans="1:6" ht="23.25" x14ac:dyDescent="0.5">
      <c r="A1" s="371" t="s">
        <v>610</v>
      </c>
      <c r="B1" s="167"/>
      <c r="C1" s="167"/>
      <c r="D1" s="167"/>
      <c r="E1" s="167"/>
    </row>
    <row r="2" spans="1:6" ht="23.25" x14ac:dyDescent="0.5">
      <c r="A2" s="429" t="s">
        <v>624</v>
      </c>
      <c r="B2" s="167"/>
      <c r="C2" s="167"/>
      <c r="D2" s="167"/>
      <c r="E2" s="167"/>
    </row>
    <row r="3" spans="1:6" ht="23.25" x14ac:dyDescent="0.5">
      <c r="A3" s="371" t="s">
        <v>623</v>
      </c>
      <c r="B3" s="167"/>
      <c r="C3" s="167"/>
      <c r="D3" s="167"/>
      <c r="E3" s="167"/>
    </row>
    <row r="4" spans="1:6" ht="33.75" customHeight="1" x14ac:dyDescent="0.35">
      <c r="A4" s="384" t="s">
        <v>210</v>
      </c>
      <c r="B4" s="384" t="s">
        <v>619</v>
      </c>
      <c r="C4" s="384" t="s">
        <v>445</v>
      </c>
      <c r="D4" s="384" t="s">
        <v>100</v>
      </c>
      <c r="E4" s="384" t="s">
        <v>603</v>
      </c>
      <c r="F4" s="430" t="s">
        <v>101</v>
      </c>
    </row>
    <row r="5" spans="1:6" ht="23.25" customHeight="1" x14ac:dyDescent="0.5">
      <c r="A5" s="386" t="s">
        <v>625</v>
      </c>
      <c r="B5" s="432"/>
      <c r="C5" s="433"/>
      <c r="D5" s="434"/>
      <c r="E5" s="590"/>
      <c r="F5" s="591" t="s">
        <v>936</v>
      </c>
    </row>
    <row r="6" spans="1:6" ht="23.25" x14ac:dyDescent="0.5">
      <c r="A6" s="388" t="s">
        <v>636</v>
      </c>
      <c r="B6" s="259"/>
      <c r="C6" s="229"/>
      <c r="D6" s="664"/>
      <c r="E6" s="681" t="s">
        <v>626</v>
      </c>
      <c r="F6" s="683"/>
    </row>
    <row r="7" spans="1:6" ht="23.25" x14ac:dyDescent="0.5">
      <c r="A7" s="388"/>
      <c r="B7" s="259"/>
      <c r="C7" s="229"/>
      <c r="D7" s="664"/>
      <c r="E7" s="681"/>
      <c r="F7" s="683"/>
    </row>
    <row r="8" spans="1:6" ht="23.25" x14ac:dyDescent="0.5">
      <c r="A8" s="388" t="s">
        <v>628</v>
      </c>
      <c r="B8" s="259"/>
      <c r="C8" s="229"/>
      <c r="D8" s="664"/>
      <c r="E8" s="681" t="s">
        <v>627</v>
      </c>
      <c r="F8" s="683"/>
    </row>
    <row r="9" spans="1:6" ht="27" customHeight="1" x14ac:dyDescent="0.5">
      <c r="A9" s="437"/>
      <c r="B9" s="259"/>
      <c r="C9" s="229"/>
      <c r="D9" s="664"/>
      <c r="E9" s="681"/>
      <c r="F9" s="683"/>
    </row>
    <row r="10" spans="1:6" ht="23.25" x14ac:dyDescent="0.5">
      <c r="A10" s="386" t="s">
        <v>629</v>
      </c>
      <c r="B10" s="432"/>
      <c r="C10" s="433"/>
      <c r="D10" s="665"/>
      <c r="E10" s="684"/>
      <c r="F10" s="683"/>
    </row>
    <row r="11" spans="1:6" ht="23.25" x14ac:dyDescent="0.5">
      <c r="A11" s="388" t="s">
        <v>630</v>
      </c>
      <c r="B11" s="259"/>
      <c r="C11" s="229"/>
      <c r="D11" s="664"/>
      <c r="E11" s="681" t="s">
        <v>620</v>
      </c>
      <c r="F11" s="683"/>
    </row>
    <row r="12" spans="1:6" ht="30" customHeight="1" x14ac:dyDescent="0.5">
      <c r="A12" s="437"/>
      <c r="B12" s="259"/>
      <c r="C12" s="229"/>
      <c r="D12" s="664"/>
      <c r="E12" s="681"/>
      <c r="F12" s="683"/>
    </row>
    <row r="13" spans="1:6" ht="23.25" x14ac:dyDescent="0.5">
      <c r="A13" s="388" t="s">
        <v>631</v>
      </c>
      <c r="B13" s="259"/>
      <c r="C13" s="229"/>
      <c r="D13" s="664"/>
      <c r="E13" s="681" t="s">
        <v>622</v>
      </c>
      <c r="F13" s="683"/>
    </row>
    <row r="14" spans="1:6" ht="23.25" x14ac:dyDescent="0.5">
      <c r="A14" s="388"/>
      <c r="B14" s="259"/>
      <c r="C14" s="229"/>
      <c r="D14" s="664"/>
      <c r="E14" s="681"/>
      <c r="F14" s="683"/>
    </row>
    <row r="15" spans="1:6" ht="27" customHeight="1" x14ac:dyDescent="0.5">
      <c r="A15" s="386" t="s">
        <v>632</v>
      </c>
      <c r="B15" s="432"/>
      <c r="C15" s="433"/>
      <c r="D15" s="665"/>
      <c r="E15" s="684"/>
      <c r="F15" s="683"/>
    </row>
    <row r="16" spans="1:6" ht="24.95" customHeight="1" x14ac:dyDescent="0.5">
      <c r="A16" s="388" t="s">
        <v>630</v>
      </c>
      <c r="B16" s="259"/>
      <c r="C16" s="229"/>
      <c r="D16" s="664"/>
      <c r="E16" s="681" t="s">
        <v>621</v>
      </c>
      <c r="F16" s="683"/>
    </row>
    <row r="17" spans="1:6" ht="24.95" customHeight="1" x14ac:dyDescent="0.5">
      <c r="A17" s="437"/>
      <c r="B17" s="259"/>
      <c r="C17" s="229"/>
      <c r="D17" s="664"/>
      <c r="E17" s="681"/>
      <c r="F17" s="683"/>
    </row>
    <row r="18" spans="1:6" ht="24.95" customHeight="1" x14ac:dyDescent="0.5">
      <c r="A18" s="437" t="s">
        <v>631</v>
      </c>
      <c r="B18" s="259"/>
      <c r="C18" s="229"/>
      <c r="D18" s="664"/>
      <c r="E18" s="682" t="s">
        <v>633</v>
      </c>
      <c r="F18" s="683"/>
    </row>
    <row r="19" spans="1:6" ht="24.95" customHeight="1" x14ac:dyDescent="0.5">
      <c r="A19" s="437"/>
      <c r="B19" s="259"/>
      <c r="C19" s="229"/>
      <c r="D19" s="664"/>
      <c r="E19" s="682"/>
      <c r="F19" s="683"/>
    </row>
    <row r="20" spans="1:6" ht="24.95" customHeight="1" x14ac:dyDescent="0.5">
      <c r="A20" s="390" t="s">
        <v>634</v>
      </c>
      <c r="B20" s="432"/>
      <c r="C20" s="433"/>
      <c r="D20" s="665"/>
      <c r="E20" s="685"/>
      <c r="F20" s="683"/>
    </row>
    <row r="21" spans="1:6" ht="24.95" customHeight="1" x14ac:dyDescent="0.5">
      <c r="A21" s="388" t="s">
        <v>630</v>
      </c>
      <c r="B21" s="259"/>
      <c r="C21" s="229"/>
      <c r="D21" s="664"/>
      <c r="E21" s="682" t="s">
        <v>622</v>
      </c>
      <c r="F21" s="683"/>
    </row>
    <row r="22" spans="1:6" ht="24.95" customHeight="1" x14ac:dyDescent="0.5">
      <c r="A22" s="437"/>
      <c r="B22" s="259"/>
      <c r="C22" s="229"/>
      <c r="D22" s="664"/>
      <c r="E22" s="682"/>
      <c r="F22" s="683"/>
    </row>
    <row r="23" spans="1:6" ht="24.95" customHeight="1" x14ac:dyDescent="0.5">
      <c r="A23" s="437" t="s">
        <v>631</v>
      </c>
      <c r="B23" s="259"/>
      <c r="C23" s="229"/>
      <c r="D23" s="664"/>
      <c r="E23" s="682" t="s">
        <v>605</v>
      </c>
      <c r="F23" s="683"/>
    </row>
    <row r="24" spans="1:6" ht="24.95" customHeight="1" x14ac:dyDescent="0.5">
      <c r="A24" s="437"/>
      <c r="B24" s="259"/>
      <c r="C24" s="229"/>
      <c r="D24" s="664"/>
      <c r="E24" s="682"/>
      <c r="F24" s="683"/>
    </row>
    <row r="25" spans="1:6" ht="24.95" customHeight="1" x14ac:dyDescent="0.5">
      <c r="A25" s="390" t="s">
        <v>635</v>
      </c>
      <c r="B25" s="432"/>
      <c r="C25" s="433"/>
      <c r="D25" s="665"/>
      <c r="E25" s="685"/>
      <c r="F25" s="683"/>
    </row>
    <row r="26" spans="1:6" ht="24.95" customHeight="1" x14ac:dyDescent="0.5">
      <c r="A26" s="437" t="s">
        <v>637</v>
      </c>
      <c r="B26" s="259"/>
      <c r="C26" s="229"/>
      <c r="D26" s="664"/>
      <c r="E26" s="682"/>
      <c r="F26" s="683"/>
    </row>
    <row r="27" spans="1:6" ht="24.95" customHeight="1" x14ac:dyDescent="0.5">
      <c r="A27" s="437" t="s">
        <v>638</v>
      </c>
      <c r="B27" s="259"/>
      <c r="C27" s="229"/>
      <c r="D27" s="664"/>
      <c r="E27" s="682"/>
      <c r="F27" s="683"/>
    </row>
    <row r="28" spans="1:6" ht="24.95" customHeight="1" x14ac:dyDescent="0.5">
      <c r="A28" s="437" t="s">
        <v>639</v>
      </c>
      <c r="B28" s="259"/>
      <c r="C28" s="229"/>
      <c r="D28" s="664"/>
      <c r="E28" s="682" t="s">
        <v>622</v>
      </c>
      <c r="F28" s="683"/>
    </row>
    <row r="29" spans="1:6" ht="24.95" customHeight="1" x14ac:dyDescent="0.5">
      <c r="A29" s="437" t="s">
        <v>640</v>
      </c>
      <c r="B29" s="259"/>
      <c r="C29" s="229"/>
      <c r="D29" s="664"/>
      <c r="E29" s="682" t="s">
        <v>605</v>
      </c>
      <c r="F29" s="683"/>
    </row>
    <row r="30" spans="1:6" ht="24.95" customHeight="1" x14ac:dyDescent="0.5">
      <c r="A30" s="437"/>
      <c r="B30" s="259"/>
      <c r="C30" s="229"/>
      <c r="D30" s="664"/>
      <c r="E30" s="682"/>
      <c r="F30" s="683"/>
    </row>
    <row r="31" spans="1:6" ht="24.95" customHeight="1" x14ac:dyDescent="0.5">
      <c r="A31" s="437" t="s">
        <v>641</v>
      </c>
      <c r="B31" s="259"/>
      <c r="C31" s="229"/>
      <c r="D31" s="664"/>
      <c r="E31" s="682"/>
      <c r="F31" s="683"/>
    </row>
    <row r="32" spans="1:6" ht="24.95" customHeight="1" x14ac:dyDescent="0.5">
      <c r="A32" s="437" t="s">
        <v>639</v>
      </c>
      <c r="B32" s="259"/>
      <c r="C32" s="229"/>
      <c r="D32" s="664"/>
      <c r="E32" s="682" t="s">
        <v>620</v>
      </c>
      <c r="F32" s="683"/>
    </row>
    <row r="33" spans="1:6" ht="24.95" customHeight="1" x14ac:dyDescent="0.5">
      <c r="A33" s="437" t="s">
        <v>640</v>
      </c>
      <c r="B33" s="259"/>
      <c r="C33" s="229"/>
      <c r="D33" s="664"/>
      <c r="E33" s="682" t="s">
        <v>622</v>
      </c>
      <c r="F33" s="683"/>
    </row>
    <row r="34" spans="1:6" ht="24.95" customHeight="1" x14ac:dyDescent="0.5">
      <c r="A34" s="437"/>
      <c r="B34" s="259"/>
      <c r="C34" s="229"/>
      <c r="D34" s="664"/>
      <c r="E34" s="682"/>
      <c r="F34" s="683"/>
    </row>
    <row r="35" spans="1:6" ht="24.95" customHeight="1" x14ac:dyDescent="0.5">
      <c r="A35" s="437" t="s">
        <v>642</v>
      </c>
      <c r="B35" s="259"/>
      <c r="C35" s="229"/>
      <c r="D35" s="664"/>
      <c r="E35" s="682"/>
      <c r="F35" s="683"/>
    </row>
    <row r="36" spans="1:6" ht="24.95" customHeight="1" x14ac:dyDescent="0.5">
      <c r="A36" s="437" t="s">
        <v>643</v>
      </c>
      <c r="B36" s="259"/>
      <c r="C36" s="229"/>
      <c r="D36" s="664"/>
      <c r="E36" s="682"/>
      <c r="F36" s="683"/>
    </row>
    <row r="37" spans="1:6" ht="24.95" customHeight="1" x14ac:dyDescent="0.5">
      <c r="A37" s="437" t="s">
        <v>639</v>
      </c>
      <c r="B37" s="259"/>
      <c r="C37" s="229"/>
      <c r="D37" s="664"/>
      <c r="E37" s="682" t="s">
        <v>605</v>
      </c>
      <c r="F37" s="683"/>
    </row>
    <row r="38" spans="1:6" ht="23.25" x14ac:dyDescent="0.5">
      <c r="A38" s="437" t="s">
        <v>640</v>
      </c>
      <c r="B38" s="259"/>
      <c r="C38" s="229"/>
      <c r="D38" s="664"/>
      <c r="E38" s="682" t="s">
        <v>644</v>
      </c>
      <c r="F38" s="683"/>
    </row>
    <row r="39" spans="1:6" ht="23.25" x14ac:dyDescent="0.5">
      <c r="A39" s="437"/>
      <c r="B39" s="259"/>
      <c r="C39" s="229"/>
      <c r="D39" s="664"/>
      <c r="E39" s="682"/>
      <c r="F39" s="683"/>
    </row>
    <row r="40" spans="1:6" ht="23.25" x14ac:dyDescent="0.5">
      <c r="A40" s="437" t="s">
        <v>952</v>
      </c>
      <c r="B40" s="259"/>
      <c r="C40" s="229"/>
      <c r="D40" s="664"/>
      <c r="E40" s="682"/>
      <c r="F40" s="683"/>
    </row>
    <row r="41" spans="1:6" ht="23.25" x14ac:dyDescent="0.5">
      <c r="A41" s="437" t="s">
        <v>639</v>
      </c>
      <c r="B41" s="259"/>
      <c r="C41" s="229"/>
      <c r="D41" s="664"/>
      <c r="E41" s="682" t="s">
        <v>622</v>
      </c>
      <c r="F41" s="683"/>
    </row>
    <row r="42" spans="1:6" ht="23.25" x14ac:dyDescent="0.5">
      <c r="A42" s="437" t="s">
        <v>640</v>
      </c>
      <c r="B42" s="259"/>
      <c r="C42" s="229"/>
      <c r="D42" s="664"/>
      <c r="E42" s="682" t="s">
        <v>605</v>
      </c>
      <c r="F42" s="683"/>
    </row>
    <row r="43" spans="1:6" ht="23.25" x14ac:dyDescent="0.5">
      <c r="A43" s="437"/>
      <c r="B43" s="259"/>
      <c r="C43" s="229"/>
      <c r="D43" s="664"/>
      <c r="E43" s="682"/>
      <c r="F43" s="683"/>
    </row>
    <row r="44" spans="1:6" ht="23.25" x14ac:dyDescent="0.5">
      <c r="A44" s="390" t="s">
        <v>645</v>
      </c>
      <c r="B44" s="432"/>
      <c r="C44" s="433"/>
      <c r="D44" s="665"/>
      <c r="E44" s="682"/>
      <c r="F44" s="683"/>
    </row>
    <row r="45" spans="1:6" ht="23.25" x14ac:dyDescent="0.5">
      <c r="A45" s="437"/>
      <c r="B45" s="259"/>
      <c r="C45" s="229"/>
      <c r="D45" s="664"/>
      <c r="E45" s="682" t="s">
        <v>620</v>
      </c>
      <c r="F45" s="683"/>
    </row>
    <row r="46" spans="1:6" ht="23.25" x14ac:dyDescent="0.5">
      <c r="A46" s="437"/>
      <c r="B46" s="259"/>
      <c r="C46" s="229"/>
      <c r="D46" s="664"/>
      <c r="E46" s="682"/>
      <c r="F46" s="683"/>
    </row>
    <row r="47" spans="1:6" ht="23.25" x14ac:dyDescent="0.5">
      <c r="A47" s="390" t="s">
        <v>646</v>
      </c>
      <c r="B47" s="432"/>
      <c r="C47" s="433"/>
      <c r="D47" s="665"/>
      <c r="E47" s="682"/>
      <c r="F47" s="683"/>
    </row>
    <row r="48" spans="1:6" ht="23.25" x14ac:dyDescent="0.5">
      <c r="A48" s="437"/>
      <c r="B48" s="259"/>
      <c r="C48" s="398"/>
      <c r="D48" s="666"/>
      <c r="E48" s="682" t="s">
        <v>633</v>
      </c>
      <c r="F48" s="683"/>
    </row>
    <row r="49" spans="1:6" ht="23.25" x14ac:dyDescent="0.5">
      <c r="A49" s="437"/>
      <c r="B49" s="259"/>
      <c r="C49" s="398"/>
      <c r="D49" s="666"/>
      <c r="E49" s="682"/>
      <c r="F49" s="683"/>
    </row>
    <row r="50" spans="1:6" ht="46.5" customHeight="1" x14ac:dyDescent="0.5">
      <c r="A50" s="585" t="s">
        <v>647</v>
      </c>
      <c r="B50" s="588"/>
      <c r="C50" s="589"/>
      <c r="D50" s="667"/>
      <c r="E50" s="686"/>
      <c r="F50" s="966" t="s">
        <v>937</v>
      </c>
    </row>
    <row r="51" spans="1:6" ht="23.25" x14ac:dyDescent="0.5">
      <c r="A51" s="437" t="s">
        <v>648</v>
      </c>
      <c r="B51" s="259"/>
      <c r="C51" s="229"/>
      <c r="D51" s="664"/>
      <c r="E51" s="682" t="s">
        <v>626</v>
      </c>
      <c r="F51" s="966"/>
    </row>
    <row r="52" spans="1:6" ht="23.25" x14ac:dyDescent="0.5">
      <c r="A52" s="437"/>
      <c r="B52" s="259"/>
      <c r="C52" s="229"/>
      <c r="D52" s="664"/>
      <c r="E52" s="682"/>
      <c r="F52" s="966"/>
    </row>
    <row r="53" spans="1:6" ht="23.25" x14ac:dyDescent="0.5">
      <c r="A53" s="437" t="s">
        <v>649</v>
      </c>
      <c r="B53" s="259"/>
      <c r="C53" s="229"/>
      <c r="D53" s="664"/>
      <c r="E53" s="682" t="s">
        <v>620</v>
      </c>
      <c r="F53" s="966"/>
    </row>
    <row r="54" spans="1:6" ht="23.25" x14ac:dyDescent="0.5">
      <c r="A54" s="437"/>
      <c r="B54" s="259"/>
      <c r="C54" s="229"/>
      <c r="D54" s="664"/>
      <c r="E54" s="682"/>
      <c r="F54" s="966"/>
    </row>
    <row r="55" spans="1:6" ht="23.25" x14ac:dyDescent="0.5">
      <c r="A55" s="437" t="s">
        <v>650</v>
      </c>
      <c r="B55" s="259"/>
      <c r="C55" s="229"/>
      <c r="D55" s="664"/>
      <c r="E55" s="682" t="s">
        <v>621</v>
      </c>
      <c r="F55" s="966"/>
    </row>
    <row r="56" spans="1:6" ht="23.25" x14ac:dyDescent="0.5">
      <c r="A56" s="437"/>
      <c r="B56" s="259"/>
      <c r="C56" s="229"/>
      <c r="D56" s="664"/>
      <c r="E56" s="682"/>
      <c r="F56" s="966"/>
    </row>
    <row r="57" spans="1:6" ht="23.25" x14ac:dyDescent="0.5">
      <c r="A57" s="437" t="s">
        <v>651</v>
      </c>
      <c r="B57" s="259"/>
      <c r="C57" s="229"/>
      <c r="D57" s="664"/>
      <c r="E57" s="682" t="s">
        <v>622</v>
      </c>
      <c r="F57" s="966"/>
    </row>
    <row r="58" spans="1:6" ht="23.25" x14ac:dyDescent="0.5">
      <c r="A58" s="437"/>
      <c r="B58" s="259"/>
      <c r="C58" s="229"/>
      <c r="D58" s="664"/>
      <c r="E58" s="682"/>
      <c r="F58" s="966"/>
    </row>
    <row r="59" spans="1:6" ht="23.25" x14ac:dyDescent="0.5">
      <c r="A59" s="437"/>
      <c r="B59" s="259"/>
      <c r="C59" s="229"/>
      <c r="D59" s="664"/>
      <c r="E59" s="682"/>
      <c r="F59" s="966"/>
    </row>
    <row r="60" spans="1:6" ht="51.75" customHeight="1" x14ac:dyDescent="0.5">
      <c r="A60" s="390" t="s">
        <v>652</v>
      </c>
      <c r="B60" s="432"/>
      <c r="C60" s="433"/>
      <c r="D60" s="665"/>
      <c r="E60" s="685"/>
      <c r="F60" s="687" t="s">
        <v>653</v>
      </c>
    </row>
    <row r="61" spans="1:6" ht="23.25" x14ac:dyDescent="0.5">
      <c r="A61" s="437"/>
      <c r="B61" s="259"/>
      <c r="C61" s="229"/>
      <c r="D61" s="664"/>
      <c r="E61" s="682" t="s">
        <v>621</v>
      </c>
      <c r="F61" s="688"/>
    </row>
    <row r="62" spans="1:6" ht="23.25" x14ac:dyDescent="0.5">
      <c r="A62" s="437"/>
      <c r="B62" s="259"/>
      <c r="C62" s="229"/>
      <c r="D62" s="664"/>
      <c r="E62" s="682"/>
      <c r="F62" s="688"/>
    </row>
    <row r="63" spans="1:6" ht="23.25" x14ac:dyDescent="0.5">
      <c r="A63" s="437"/>
      <c r="B63" s="259"/>
      <c r="C63" s="229"/>
      <c r="D63" s="664"/>
      <c r="E63" s="682"/>
      <c r="F63" s="688"/>
    </row>
    <row r="64" spans="1:6" ht="23.25" x14ac:dyDescent="0.5">
      <c r="A64" s="390" t="s">
        <v>654</v>
      </c>
      <c r="B64" s="432"/>
      <c r="C64" s="433"/>
      <c r="D64" s="665"/>
      <c r="E64" s="685"/>
      <c r="F64" s="688"/>
    </row>
    <row r="65" spans="1:6" ht="23.25" x14ac:dyDescent="0.5">
      <c r="A65" s="437"/>
      <c r="B65" s="259"/>
      <c r="C65" s="229"/>
      <c r="D65" s="664"/>
      <c r="E65" s="682" t="s">
        <v>626</v>
      </c>
      <c r="F65" s="688"/>
    </row>
    <row r="66" spans="1:6" ht="23.25" x14ac:dyDescent="0.5">
      <c r="A66" s="587"/>
      <c r="B66" s="299"/>
      <c r="C66" s="398"/>
      <c r="D66" s="664"/>
      <c r="E66" s="682"/>
      <c r="F66" s="688"/>
    </row>
    <row r="67" spans="1:6" ht="23.25" x14ac:dyDescent="0.5">
      <c r="A67" s="441"/>
      <c r="B67" s="245"/>
      <c r="C67" s="396"/>
      <c r="D67" s="664"/>
      <c r="E67" s="682"/>
      <c r="F67" s="688"/>
    </row>
    <row r="68" spans="1:6" ht="24" customHeight="1" x14ac:dyDescent="0.5">
      <c r="A68" s="442"/>
      <c r="B68" s="580"/>
      <c r="C68" s="593"/>
      <c r="D68" s="440">
        <f>SUM(D6:D67)</f>
        <v>0</v>
      </c>
      <c r="E68" s="990"/>
      <c r="F68" s="990"/>
    </row>
    <row r="69" spans="1:6" ht="24" customHeight="1" x14ac:dyDescent="0.5">
      <c r="C69" s="111" t="s">
        <v>938</v>
      </c>
      <c r="D69" s="592">
        <f>IF(D68&lt;=10,D68,10)</f>
        <v>0</v>
      </c>
    </row>
  </sheetData>
  <sheetProtection algorithmName="SHA-512" hashValue="ybMxSgD1QS9295Ln0qXRA7p/c53CKR5aDrj9hY9d2kTb2ZmetZPd0+z6HpmWcA1F8A8xvCJ+6LU7RLXWIQXGTw==" saltValue="NnGHgvP2pFnFmOotOao3Ig==" spinCount="100000" sheet="1" objects="1" scenarios="1" insertRows="0" deleteRows="0"/>
  <mergeCells count="2">
    <mergeCell ref="E68:F68"/>
    <mergeCell ref="F50:F59"/>
  </mergeCells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B14" sqref="B14"/>
    </sheetView>
  </sheetViews>
  <sheetFormatPr defaultRowHeight="16.5" x14ac:dyDescent="0.35"/>
  <cols>
    <col min="1" max="1" width="57.140625" style="172" customWidth="1"/>
    <col min="2" max="2" width="84.28515625" style="172" customWidth="1"/>
    <col min="3" max="3" width="21" style="172" customWidth="1"/>
    <col min="4" max="4" width="15.42578125" style="172" customWidth="1"/>
    <col min="5" max="5" width="19.85546875" style="172" customWidth="1"/>
    <col min="6" max="6" width="11.140625" style="172" customWidth="1"/>
    <col min="7" max="7" width="19" style="172" customWidth="1"/>
    <col min="8" max="8" width="17.140625" style="172" hidden="1" customWidth="1"/>
    <col min="9" max="9" width="15" style="172" hidden="1" customWidth="1"/>
    <col min="10" max="10" width="16.7109375" style="172" hidden="1" customWidth="1"/>
    <col min="11" max="11" width="10.85546875" style="172" hidden="1" customWidth="1"/>
    <col min="12" max="12" width="12.5703125" style="172" customWidth="1"/>
    <col min="13" max="13" width="88" style="172" customWidth="1"/>
    <col min="14" max="14" width="9.140625" style="172" customWidth="1"/>
    <col min="15" max="15" width="12.5703125" style="172" hidden="1" customWidth="1"/>
    <col min="16" max="16" width="9.140625" style="172" hidden="1" customWidth="1"/>
    <col min="17" max="17" width="9.140625" style="172" customWidth="1"/>
    <col min="18" max="16384" width="9.140625" style="172"/>
  </cols>
  <sheetData>
    <row r="1" spans="1:16" ht="22.5" customHeight="1" x14ac:dyDescent="0.5">
      <c r="A1" s="371" t="s">
        <v>610</v>
      </c>
    </row>
    <row r="2" spans="1:16" ht="22.5" customHeight="1" x14ac:dyDescent="0.5">
      <c r="A2" s="429" t="s">
        <v>668</v>
      </c>
    </row>
    <row r="3" spans="1:16" ht="23.25" customHeight="1" x14ac:dyDescent="0.5">
      <c r="A3" s="371" t="s">
        <v>663</v>
      </c>
    </row>
    <row r="4" spans="1:16" ht="24" customHeight="1" x14ac:dyDescent="0.45">
      <c r="A4" s="991" t="s">
        <v>210</v>
      </c>
      <c r="B4" s="991" t="s">
        <v>655</v>
      </c>
      <c r="C4" s="1012" t="s">
        <v>942</v>
      </c>
      <c r="D4" s="993" t="s">
        <v>279</v>
      </c>
      <c r="E4" s="852" t="s">
        <v>656</v>
      </c>
      <c r="F4" s="996" t="s">
        <v>662</v>
      </c>
      <c r="G4" s="998" t="s">
        <v>160</v>
      </c>
      <c r="H4" s="1006" t="s">
        <v>657</v>
      </c>
      <c r="I4" s="998" t="s">
        <v>658</v>
      </c>
      <c r="J4" s="993" t="s">
        <v>659</v>
      </c>
      <c r="K4" s="1008" t="s">
        <v>660</v>
      </c>
      <c r="L4" s="1010" t="s">
        <v>362</v>
      </c>
      <c r="M4" s="993" t="s">
        <v>101</v>
      </c>
      <c r="O4" s="349" t="s">
        <v>661</v>
      </c>
      <c r="P4" s="186" t="s">
        <v>661</v>
      </c>
    </row>
    <row r="5" spans="1:16" ht="28.5" customHeight="1" x14ac:dyDescent="0.45">
      <c r="A5" s="992"/>
      <c r="B5" s="992"/>
      <c r="C5" s="1013"/>
      <c r="D5" s="994"/>
      <c r="E5" s="995"/>
      <c r="F5" s="997"/>
      <c r="G5" s="993"/>
      <c r="H5" s="1007"/>
      <c r="I5" s="993"/>
      <c r="J5" s="994"/>
      <c r="K5" s="1009"/>
      <c r="L5" s="1011"/>
      <c r="M5" s="1029"/>
      <c r="O5" s="349" t="s">
        <v>295</v>
      </c>
      <c r="P5" s="186" t="s">
        <v>171</v>
      </c>
    </row>
    <row r="6" spans="1:16" ht="23.25" x14ac:dyDescent="0.45">
      <c r="A6" s="391" t="s">
        <v>669</v>
      </c>
      <c r="B6" s="599"/>
      <c r="C6" s="723"/>
      <c r="D6" s="723" t="s">
        <v>661</v>
      </c>
      <c r="E6" s="723"/>
      <c r="F6" s="139">
        <f>IFERROR(1/E6, 0)</f>
        <v>0</v>
      </c>
      <c r="G6" s="723" t="s">
        <v>661</v>
      </c>
      <c r="H6" s="724">
        <f>IF(D6="ทุนภายนอก",1.5,IF(D6="ทุนต่างประเทศ",2,0))</f>
        <v>0</v>
      </c>
      <c r="I6" s="724">
        <f>IF(G6="ประธาน",2,IF(G6="เลขานุการ",1.5,IF(G6="กรรมการ",1,0)))</f>
        <v>0</v>
      </c>
      <c r="J6" s="724">
        <f>IF(G6="ประธาน",0.25,IF(G6="เลขานุการ",0.125,IF(G6="กรรมการ",0,)))</f>
        <v>0</v>
      </c>
      <c r="K6" s="725">
        <f>IF(C6&lt;20000,6,(C6-50000)/100000 + 6)</f>
        <v>6</v>
      </c>
      <c r="L6" s="726">
        <f>(K6*I6*H6*F6)+IF(G6="ประธาน",0.25,IF(G6="เลขานุการ",0.125,IF(G6="กรรมการ",0)))</f>
        <v>0</v>
      </c>
      <c r="M6" s="443" t="s">
        <v>957</v>
      </c>
      <c r="O6" s="349" t="s">
        <v>300</v>
      </c>
      <c r="P6" s="186" t="s">
        <v>955</v>
      </c>
    </row>
    <row r="7" spans="1:16" ht="23.25" x14ac:dyDescent="0.45">
      <c r="A7" s="421" t="s">
        <v>1001</v>
      </c>
      <c r="B7" s="600"/>
      <c r="C7" s="723"/>
      <c r="D7" s="723" t="s">
        <v>661</v>
      </c>
      <c r="E7" s="723"/>
      <c r="F7" s="139">
        <f>IFERROR(1/E7, 0)</f>
        <v>0</v>
      </c>
      <c r="G7" s="723" t="s">
        <v>661</v>
      </c>
      <c r="H7" s="724">
        <f t="shared" ref="H7:H18" si="0">IF(D7="ทุนภายนอก",1.5,IF(D7="ทุนต่างประเทศ",2,0))</f>
        <v>0</v>
      </c>
      <c r="I7" s="724">
        <f t="shared" ref="I7:I18" si="1">IF(G7="ประธาน",2,IF(G7="เลขานุการ",1.5,IF(G7="กรรมการ",1,0)))</f>
        <v>0</v>
      </c>
      <c r="J7" s="724">
        <f t="shared" ref="J7:J18" si="2">IF(G7="ประธาน",0.25,IF(G7="เลขานุการ",0.125,IF(G7="กรรมการ",0,)))</f>
        <v>0</v>
      </c>
      <c r="K7" s="725">
        <f t="shared" ref="K7:K18" si="3">IF(C7&lt;20000,6,(C7-50000)/100000 + 6)</f>
        <v>6</v>
      </c>
      <c r="L7" s="726">
        <f t="shared" ref="L7:L18" si="4">(K7*I7*H7*F7)+IF(G7="ประธาน",0.25,IF(G7="เลขานุการ",0.125,IF(G7="กรรมการ",0)))</f>
        <v>0</v>
      </c>
      <c r="M7" s="443" t="s">
        <v>943</v>
      </c>
      <c r="O7" s="186"/>
      <c r="P7" s="186" t="s">
        <v>174</v>
      </c>
    </row>
    <row r="8" spans="1:16" ht="24" customHeight="1" x14ac:dyDescent="0.45">
      <c r="A8" s="594" t="s">
        <v>1002</v>
      </c>
      <c r="B8" s="600"/>
      <c r="C8" s="723"/>
      <c r="D8" s="723" t="s">
        <v>661</v>
      </c>
      <c r="E8" s="723"/>
      <c r="F8" s="139">
        <f t="shared" ref="F8:F18" si="5">IFERROR(1/E8, 0)</f>
        <v>0</v>
      </c>
      <c r="G8" s="723" t="s">
        <v>661</v>
      </c>
      <c r="H8" s="724">
        <f t="shared" si="0"/>
        <v>0</v>
      </c>
      <c r="I8" s="724">
        <f t="shared" si="1"/>
        <v>0</v>
      </c>
      <c r="J8" s="724">
        <f t="shared" si="2"/>
        <v>0</v>
      </c>
      <c r="K8" s="725">
        <f t="shared" si="3"/>
        <v>6</v>
      </c>
      <c r="L8" s="726">
        <f t="shared" si="4"/>
        <v>0</v>
      </c>
      <c r="M8" s="443" t="s">
        <v>939</v>
      </c>
      <c r="O8" s="186"/>
      <c r="P8" s="186"/>
    </row>
    <row r="9" spans="1:16" ht="21.75" customHeight="1" x14ac:dyDescent="0.45">
      <c r="A9" s="594" t="s">
        <v>1003</v>
      </c>
      <c r="B9" s="600"/>
      <c r="C9" s="723"/>
      <c r="D9" s="723" t="s">
        <v>661</v>
      </c>
      <c r="E9" s="723"/>
      <c r="F9" s="139">
        <f t="shared" si="5"/>
        <v>0</v>
      </c>
      <c r="G9" s="723" t="s">
        <v>661</v>
      </c>
      <c r="H9" s="724">
        <f t="shared" si="0"/>
        <v>0</v>
      </c>
      <c r="I9" s="724">
        <f t="shared" si="1"/>
        <v>0</v>
      </c>
      <c r="J9" s="724">
        <f t="shared" si="2"/>
        <v>0</v>
      </c>
      <c r="K9" s="725">
        <f t="shared" si="3"/>
        <v>6</v>
      </c>
      <c r="L9" s="726">
        <f t="shared" si="4"/>
        <v>0</v>
      </c>
      <c r="M9" s="443"/>
      <c r="O9" s="186"/>
    </row>
    <row r="10" spans="1:16" ht="23.25" x14ac:dyDescent="0.35">
      <c r="A10" s="444" t="s">
        <v>1004</v>
      </c>
      <c r="B10" s="601"/>
      <c r="C10" s="723"/>
      <c r="D10" s="723" t="s">
        <v>661</v>
      </c>
      <c r="E10" s="723"/>
      <c r="F10" s="139">
        <f t="shared" si="5"/>
        <v>0</v>
      </c>
      <c r="G10" s="723" t="s">
        <v>661</v>
      </c>
      <c r="H10" s="724">
        <f t="shared" si="0"/>
        <v>0</v>
      </c>
      <c r="I10" s="724">
        <f t="shared" si="1"/>
        <v>0</v>
      </c>
      <c r="J10" s="724">
        <f t="shared" si="2"/>
        <v>0</v>
      </c>
      <c r="K10" s="725">
        <f t="shared" si="3"/>
        <v>6</v>
      </c>
      <c r="L10" s="726">
        <f t="shared" si="4"/>
        <v>0</v>
      </c>
      <c r="M10" s="595" t="s">
        <v>101</v>
      </c>
    </row>
    <row r="11" spans="1:16" ht="23.25" x14ac:dyDescent="0.35">
      <c r="A11" s="444" t="s">
        <v>1005</v>
      </c>
      <c r="B11" s="600"/>
      <c r="C11" s="723"/>
      <c r="D11" s="723" t="s">
        <v>661</v>
      </c>
      <c r="E11" s="723"/>
      <c r="F11" s="139">
        <f t="shared" si="5"/>
        <v>0</v>
      </c>
      <c r="G11" s="723" t="s">
        <v>661</v>
      </c>
      <c r="H11" s="724">
        <f t="shared" si="0"/>
        <v>0</v>
      </c>
      <c r="I11" s="724">
        <f t="shared" si="1"/>
        <v>0</v>
      </c>
      <c r="J11" s="724">
        <f t="shared" si="2"/>
        <v>0</v>
      </c>
      <c r="K11" s="725">
        <f t="shared" si="3"/>
        <v>6</v>
      </c>
      <c r="L11" s="726">
        <f t="shared" si="4"/>
        <v>0</v>
      </c>
      <c r="M11" s="443" t="s">
        <v>664</v>
      </c>
    </row>
    <row r="12" spans="1:16" ht="23.25" x14ac:dyDescent="0.35">
      <c r="A12" s="444" t="s">
        <v>1006</v>
      </c>
      <c r="B12" s="601"/>
      <c r="C12" s="723"/>
      <c r="D12" s="723" t="s">
        <v>661</v>
      </c>
      <c r="E12" s="723"/>
      <c r="F12" s="139">
        <f t="shared" si="5"/>
        <v>0</v>
      </c>
      <c r="G12" s="723" t="s">
        <v>661</v>
      </c>
      <c r="H12" s="724">
        <f t="shared" si="0"/>
        <v>0</v>
      </c>
      <c r="I12" s="724">
        <f t="shared" si="1"/>
        <v>0</v>
      </c>
      <c r="J12" s="724">
        <f t="shared" si="2"/>
        <v>0</v>
      </c>
      <c r="K12" s="725">
        <f t="shared" si="3"/>
        <v>6</v>
      </c>
      <c r="L12" s="726">
        <f t="shared" si="4"/>
        <v>0</v>
      </c>
      <c r="M12" s="443" t="s">
        <v>665</v>
      </c>
    </row>
    <row r="13" spans="1:16" ht="23.25" x14ac:dyDescent="0.35">
      <c r="A13" s="444" t="s">
        <v>1007</v>
      </c>
      <c r="B13" s="601"/>
      <c r="C13" s="723"/>
      <c r="D13" s="723" t="s">
        <v>661</v>
      </c>
      <c r="E13" s="723"/>
      <c r="F13" s="139">
        <f t="shared" si="5"/>
        <v>0</v>
      </c>
      <c r="G13" s="723" t="s">
        <v>661</v>
      </c>
      <c r="H13" s="724">
        <f t="shared" si="0"/>
        <v>0</v>
      </c>
      <c r="I13" s="724">
        <f t="shared" si="1"/>
        <v>0</v>
      </c>
      <c r="J13" s="724">
        <f t="shared" si="2"/>
        <v>0</v>
      </c>
      <c r="K13" s="725">
        <f t="shared" si="3"/>
        <v>6</v>
      </c>
      <c r="L13" s="726">
        <f t="shared" si="4"/>
        <v>0</v>
      </c>
      <c r="M13" s="443" t="s">
        <v>666</v>
      </c>
    </row>
    <row r="14" spans="1:16" ht="23.25" x14ac:dyDescent="0.35">
      <c r="A14" s="444" t="s">
        <v>1008</v>
      </c>
      <c r="B14" s="601"/>
      <c r="C14" s="723"/>
      <c r="D14" s="723" t="s">
        <v>661</v>
      </c>
      <c r="E14" s="723"/>
      <c r="F14" s="139">
        <f t="shared" si="5"/>
        <v>0</v>
      </c>
      <c r="G14" s="723" t="s">
        <v>661</v>
      </c>
      <c r="H14" s="724">
        <f t="shared" si="0"/>
        <v>0</v>
      </c>
      <c r="I14" s="724">
        <f t="shared" si="1"/>
        <v>0</v>
      </c>
      <c r="J14" s="724">
        <f t="shared" si="2"/>
        <v>0</v>
      </c>
      <c r="K14" s="725">
        <f t="shared" si="3"/>
        <v>6</v>
      </c>
      <c r="L14" s="726">
        <f t="shared" si="4"/>
        <v>0</v>
      </c>
      <c r="M14" s="443" t="s">
        <v>667</v>
      </c>
    </row>
    <row r="15" spans="1:16" ht="23.25" x14ac:dyDescent="0.35">
      <c r="A15" s="444"/>
      <c r="B15" s="601"/>
      <c r="C15" s="723"/>
      <c r="D15" s="723" t="s">
        <v>661</v>
      </c>
      <c r="E15" s="723"/>
      <c r="F15" s="139">
        <f t="shared" si="5"/>
        <v>0</v>
      </c>
      <c r="G15" s="723" t="s">
        <v>661</v>
      </c>
      <c r="H15" s="724">
        <f t="shared" si="0"/>
        <v>0</v>
      </c>
      <c r="I15" s="724">
        <f t="shared" si="1"/>
        <v>0</v>
      </c>
      <c r="J15" s="724">
        <f t="shared" si="2"/>
        <v>0</v>
      </c>
      <c r="K15" s="725">
        <f t="shared" si="3"/>
        <v>6</v>
      </c>
      <c r="L15" s="726">
        <f t="shared" si="4"/>
        <v>0</v>
      </c>
      <c r="M15" s="443"/>
    </row>
    <row r="16" spans="1:16" ht="23.25" x14ac:dyDescent="0.35">
      <c r="A16" s="444"/>
      <c r="B16" s="601"/>
      <c r="C16" s="723"/>
      <c r="D16" s="723" t="s">
        <v>661</v>
      </c>
      <c r="E16" s="723"/>
      <c r="F16" s="139">
        <f t="shared" si="5"/>
        <v>0</v>
      </c>
      <c r="G16" s="723" t="s">
        <v>661</v>
      </c>
      <c r="H16" s="724">
        <f t="shared" si="0"/>
        <v>0</v>
      </c>
      <c r="I16" s="724">
        <f t="shared" si="1"/>
        <v>0</v>
      </c>
      <c r="J16" s="724">
        <f t="shared" si="2"/>
        <v>0</v>
      </c>
      <c r="K16" s="725">
        <f t="shared" si="3"/>
        <v>6</v>
      </c>
      <c r="L16" s="726">
        <f t="shared" si="4"/>
        <v>0</v>
      </c>
      <c r="M16" s="443"/>
    </row>
    <row r="17" spans="1:13" ht="23.25" x14ac:dyDescent="0.35">
      <c r="A17" s="444"/>
      <c r="B17" s="601"/>
      <c r="C17" s="723"/>
      <c r="D17" s="723" t="s">
        <v>661</v>
      </c>
      <c r="E17" s="723"/>
      <c r="F17" s="139">
        <f t="shared" si="5"/>
        <v>0</v>
      </c>
      <c r="G17" s="723" t="s">
        <v>661</v>
      </c>
      <c r="H17" s="724">
        <f t="shared" si="0"/>
        <v>0</v>
      </c>
      <c r="I17" s="724">
        <f t="shared" si="1"/>
        <v>0</v>
      </c>
      <c r="J17" s="724">
        <f t="shared" si="2"/>
        <v>0</v>
      </c>
      <c r="K17" s="725">
        <f t="shared" si="3"/>
        <v>6</v>
      </c>
      <c r="L17" s="726">
        <f t="shared" si="4"/>
        <v>0</v>
      </c>
      <c r="M17" s="443"/>
    </row>
    <row r="18" spans="1:13" ht="23.25" x14ac:dyDescent="0.35">
      <c r="A18" s="444"/>
      <c r="B18" s="601"/>
      <c r="C18" s="723"/>
      <c r="D18" s="723" t="s">
        <v>661</v>
      </c>
      <c r="E18" s="723"/>
      <c r="F18" s="139">
        <f t="shared" si="5"/>
        <v>0</v>
      </c>
      <c r="G18" s="723" t="s">
        <v>661</v>
      </c>
      <c r="H18" s="724">
        <f t="shared" si="0"/>
        <v>0</v>
      </c>
      <c r="I18" s="724">
        <f t="shared" si="1"/>
        <v>0</v>
      </c>
      <c r="J18" s="724">
        <f t="shared" si="2"/>
        <v>0</v>
      </c>
      <c r="K18" s="725">
        <f t="shared" si="3"/>
        <v>6</v>
      </c>
      <c r="L18" s="726">
        <f t="shared" si="4"/>
        <v>0</v>
      </c>
      <c r="M18" s="443"/>
    </row>
    <row r="19" spans="1:13" ht="23.25" x14ac:dyDescent="0.35">
      <c r="A19" s="1017"/>
      <c r="B19" s="1017"/>
      <c r="C19" s="1017"/>
      <c r="D19" s="1017"/>
      <c r="E19" s="1017"/>
      <c r="F19" s="1017"/>
      <c r="G19" s="1017"/>
      <c r="H19" s="1018"/>
      <c r="I19" s="1019"/>
      <c r="J19" s="1019"/>
      <c r="K19" s="1020"/>
      <c r="L19" s="445">
        <f>SUM(L6:L18)</f>
        <v>0</v>
      </c>
      <c r="M19" s="446"/>
    </row>
    <row r="20" spans="1:13" ht="23.25" x14ac:dyDescent="0.5">
      <c r="A20" s="1030"/>
      <c r="B20" s="1031"/>
      <c r="C20" s="1031"/>
      <c r="D20" s="1031"/>
      <c r="E20" s="1031"/>
      <c r="F20" s="1031"/>
      <c r="G20" s="1031"/>
      <c r="H20" s="1031"/>
      <c r="I20" s="1031"/>
      <c r="J20" s="1031"/>
      <c r="K20" s="1031"/>
      <c r="L20" s="1031"/>
      <c r="M20" s="1032"/>
    </row>
    <row r="21" spans="1:13" ht="75" customHeight="1" x14ac:dyDescent="0.35">
      <c r="A21" s="447" t="s">
        <v>210</v>
      </c>
      <c r="B21" s="448" t="s">
        <v>670</v>
      </c>
      <c r="C21" s="448" t="s">
        <v>160</v>
      </c>
      <c r="D21" s="448" t="s">
        <v>100</v>
      </c>
      <c r="E21" s="1005" t="s">
        <v>101</v>
      </c>
      <c r="F21" s="1005"/>
      <c r="G21" s="1005"/>
      <c r="H21" s="1005"/>
      <c r="I21" s="1005"/>
      <c r="J21" s="1005"/>
      <c r="K21" s="1005"/>
      <c r="L21" s="1005"/>
      <c r="M21" s="1005"/>
    </row>
    <row r="22" spans="1:13" ht="75" customHeight="1" x14ac:dyDescent="0.5">
      <c r="A22" s="451" t="s">
        <v>973</v>
      </c>
      <c r="B22" s="449"/>
      <c r="C22" s="449"/>
      <c r="D22" s="597"/>
      <c r="E22" s="1002" t="s">
        <v>622</v>
      </c>
      <c r="F22" s="1003"/>
      <c r="G22" s="1003"/>
      <c r="H22" s="1003"/>
      <c r="I22" s="1003"/>
      <c r="J22" s="1003"/>
      <c r="K22" s="1003"/>
      <c r="L22" s="1003"/>
      <c r="M22" s="1004"/>
    </row>
    <row r="23" spans="1:13" ht="23.25" x14ac:dyDescent="0.5">
      <c r="A23" s="449"/>
      <c r="B23" s="449"/>
      <c r="C23" s="449"/>
      <c r="D23" s="597"/>
      <c r="E23" s="999"/>
      <c r="F23" s="1000"/>
      <c r="G23" s="1000"/>
      <c r="H23" s="1000"/>
      <c r="I23" s="1000"/>
      <c r="J23" s="1000"/>
      <c r="K23" s="1000"/>
      <c r="L23" s="1000"/>
      <c r="M23" s="1001"/>
    </row>
    <row r="24" spans="1:13" ht="23.25" x14ac:dyDescent="0.5">
      <c r="A24" s="449"/>
      <c r="B24" s="449"/>
      <c r="C24" s="449"/>
      <c r="D24" s="597"/>
      <c r="E24" s="999"/>
      <c r="F24" s="1000"/>
      <c r="G24" s="1000"/>
      <c r="H24" s="1000"/>
      <c r="I24" s="1000"/>
      <c r="J24" s="1000"/>
      <c r="K24" s="1000"/>
      <c r="L24" s="1000"/>
      <c r="M24" s="1001"/>
    </row>
    <row r="25" spans="1:13" ht="23.25" x14ac:dyDescent="0.5">
      <c r="A25" s="449"/>
      <c r="B25" s="449"/>
      <c r="C25" s="449"/>
      <c r="D25" s="597"/>
      <c r="E25" s="999"/>
      <c r="F25" s="1000"/>
      <c r="G25" s="1000"/>
      <c r="H25" s="1000"/>
      <c r="I25" s="1000"/>
      <c r="J25" s="1000"/>
      <c r="K25" s="1000"/>
      <c r="L25" s="1000"/>
      <c r="M25" s="1001"/>
    </row>
    <row r="26" spans="1:13" ht="23.25" x14ac:dyDescent="0.5">
      <c r="A26" s="449"/>
      <c r="B26" s="449"/>
      <c r="C26" s="449"/>
      <c r="D26" s="597"/>
      <c r="E26" s="999"/>
      <c r="F26" s="1000"/>
      <c r="G26" s="1000"/>
      <c r="H26" s="1000"/>
      <c r="I26" s="1000"/>
      <c r="J26" s="1000"/>
      <c r="K26" s="1000"/>
      <c r="L26" s="1000"/>
      <c r="M26" s="1001"/>
    </row>
    <row r="27" spans="1:13" ht="23.25" x14ac:dyDescent="0.5">
      <c r="B27" s="449"/>
      <c r="C27" s="449"/>
      <c r="D27" s="597"/>
      <c r="E27" s="1023"/>
      <c r="F27" s="1024"/>
      <c r="G27" s="1024"/>
      <c r="H27" s="1024"/>
      <c r="I27" s="1024"/>
      <c r="J27" s="1024"/>
      <c r="K27" s="1024"/>
      <c r="L27" s="1024"/>
      <c r="M27" s="1025"/>
    </row>
    <row r="28" spans="1:13" ht="69.75" x14ac:dyDescent="0.5">
      <c r="A28" s="452" t="s">
        <v>974</v>
      </c>
      <c r="B28" s="449"/>
      <c r="C28" s="449"/>
      <c r="D28" s="597"/>
      <c r="E28" s="1002" t="s">
        <v>605</v>
      </c>
      <c r="F28" s="1003"/>
      <c r="G28" s="1003"/>
      <c r="H28" s="1003"/>
      <c r="I28" s="1003"/>
      <c r="J28" s="1003"/>
      <c r="K28" s="1003"/>
      <c r="L28" s="1003"/>
      <c r="M28" s="1004"/>
    </row>
    <row r="29" spans="1:13" ht="23.25" x14ac:dyDescent="0.5">
      <c r="A29" s="449"/>
      <c r="B29" s="449"/>
      <c r="C29" s="449"/>
      <c r="D29" s="597"/>
      <c r="E29" s="1026"/>
      <c r="F29" s="1027"/>
      <c r="G29" s="1027"/>
      <c r="H29" s="1027"/>
      <c r="I29" s="1027"/>
      <c r="J29" s="1027"/>
      <c r="K29" s="1027"/>
      <c r="L29" s="1027"/>
      <c r="M29" s="1028"/>
    </row>
    <row r="30" spans="1:13" ht="23.25" x14ac:dyDescent="0.5">
      <c r="A30" s="449"/>
      <c r="B30" s="449"/>
      <c r="C30" s="449"/>
      <c r="D30" s="597"/>
      <c r="E30" s="1026"/>
      <c r="F30" s="1027"/>
      <c r="G30" s="1027"/>
      <c r="H30" s="1027"/>
      <c r="I30" s="1027"/>
      <c r="J30" s="1027"/>
      <c r="K30" s="1027"/>
      <c r="L30" s="1027"/>
      <c r="M30" s="1028"/>
    </row>
    <row r="31" spans="1:13" ht="23.25" x14ac:dyDescent="0.5">
      <c r="A31" s="449"/>
      <c r="B31" s="449"/>
      <c r="C31" s="449"/>
      <c r="D31" s="597"/>
      <c r="E31" s="1026"/>
      <c r="F31" s="1027"/>
      <c r="G31" s="1027"/>
      <c r="H31" s="1027"/>
      <c r="I31" s="1027"/>
      <c r="J31" s="1027"/>
      <c r="K31" s="1027"/>
      <c r="L31" s="1027"/>
      <c r="M31" s="1028"/>
    </row>
    <row r="32" spans="1:13" ht="23.25" x14ac:dyDescent="0.5">
      <c r="A32" s="1021"/>
      <c r="B32" s="1021"/>
      <c r="C32" s="1021"/>
      <c r="D32" s="440">
        <f>SUM(D22:D31)</f>
        <v>0</v>
      </c>
      <c r="E32" s="1022"/>
      <c r="F32" s="1022"/>
      <c r="G32" s="1022"/>
      <c r="H32" s="1022"/>
      <c r="I32" s="1022"/>
      <c r="J32" s="1022"/>
      <c r="K32" s="1022"/>
      <c r="L32" s="1022"/>
      <c r="M32" s="1022"/>
    </row>
    <row r="33" spans="1:13" ht="23.25" x14ac:dyDescent="0.5">
      <c r="A33" s="596" t="s">
        <v>982</v>
      </c>
      <c r="B33" s="483"/>
      <c r="C33" s="483"/>
      <c r="D33" s="668">
        <f>L19+D32</f>
        <v>0</v>
      </c>
      <c r="E33" s="1014"/>
      <c r="F33" s="1015"/>
      <c r="G33" s="1015"/>
      <c r="H33" s="1015"/>
      <c r="I33" s="1015"/>
      <c r="J33" s="1015"/>
      <c r="K33" s="1015"/>
      <c r="L33" s="1015"/>
      <c r="M33" s="1016"/>
    </row>
    <row r="34" spans="1:13" ht="23.25" customHeight="1" x14ac:dyDescent="0.5">
      <c r="C34" s="413" t="s">
        <v>940</v>
      </c>
      <c r="D34" s="586">
        <f>IF(D33&lt;=10,D33,10)</f>
        <v>0</v>
      </c>
    </row>
    <row r="35" spans="1:13" ht="24" customHeight="1" x14ac:dyDescent="0.35"/>
  </sheetData>
  <sheetProtection algorithmName="SHA-512" hashValue="u2tfdgs1e5UirYeaxMtDUw5JKkqK6DBw/VCckAl6WX3bbbOeCU1qUyzQnaHfScXjrQijtQCZ9XGqDOnqm+oirw==" saltValue="geg8TH5R5GByJ4JDYfuIgA==" spinCount="100000" sheet="1" insertColumns="0" deleteRows="0"/>
  <mergeCells count="30">
    <mergeCell ref="E33:M33"/>
    <mergeCell ref="A19:G19"/>
    <mergeCell ref="H19:K19"/>
    <mergeCell ref="A32:C32"/>
    <mergeCell ref="E32:M32"/>
    <mergeCell ref="E22:M22"/>
    <mergeCell ref="E27:M27"/>
    <mergeCell ref="E24:M24"/>
    <mergeCell ref="E25:M25"/>
    <mergeCell ref="E29:M29"/>
    <mergeCell ref="E30:M30"/>
    <mergeCell ref="E31:M31"/>
    <mergeCell ref="A20:M20"/>
    <mergeCell ref="E23:M23"/>
    <mergeCell ref="E28:M28"/>
    <mergeCell ref="E26:M26"/>
    <mergeCell ref="E21:M21"/>
    <mergeCell ref="H4:H5"/>
    <mergeCell ref="I4:I5"/>
    <mergeCell ref="J4:J5"/>
    <mergeCell ref="K4:K5"/>
    <mergeCell ref="L4:L5"/>
    <mergeCell ref="M4:M5"/>
    <mergeCell ref="A4:A5"/>
    <mergeCell ref="D4:D5"/>
    <mergeCell ref="E4:E5"/>
    <mergeCell ref="F4:F5"/>
    <mergeCell ref="G4:G5"/>
    <mergeCell ref="B4:B5"/>
    <mergeCell ref="C4:C5"/>
  </mergeCells>
  <dataValidations count="2">
    <dataValidation type="list" allowBlank="1" sqref="D6:D18">
      <formula1>$O$4:$O$6</formula1>
    </dataValidation>
    <dataValidation type="list" allowBlank="1" sqref="G6:G18">
      <formula1>$P$4:$P$7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8" workbookViewId="0">
      <selection activeCell="D46" sqref="D46"/>
    </sheetView>
  </sheetViews>
  <sheetFormatPr defaultRowHeight="16.5" x14ac:dyDescent="0.35"/>
  <cols>
    <col min="1" max="1" width="78.140625" style="172" customWidth="1"/>
    <col min="2" max="2" width="67.140625" style="172" customWidth="1"/>
    <col min="3" max="3" width="20.42578125" style="172" customWidth="1"/>
    <col min="4" max="4" width="17.42578125" style="172" customWidth="1"/>
    <col min="5" max="5" width="16.42578125" style="172" customWidth="1"/>
    <col min="6" max="6" width="59.140625" style="172" customWidth="1"/>
    <col min="7" max="9" width="9.140625" style="172" hidden="1" customWidth="1"/>
    <col min="10" max="10" width="9.140625" style="172" customWidth="1"/>
    <col min="11" max="16384" width="9.140625" style="172"/>
  </cols>
  <sheetData>
    <row r="1" spans="1:6" ht="23.25" x14ac:dyDescent="0.5">
      <c r="A1" s="371" t="s">
        <v>610</v>
      </c>
      <c r="B1" s="167"/>
      <c r="C1" s="167"/>
      <c r="D1" s="167"/>
      <c r="E1" s="167"/>
    </row>
    <row r="2" spans="1:6" ht="23.25" x14ac:dyDescent="0.5">
      <c r="A2" s="429" t="s">
        <v>671</v>
      </c>
      <c r="B2" s="167"/>
      <c r="C2" s="167"/>
      <c r="D2" s="167"/>
      <c r="E2" s="167"/>
    </row>
    <row r="3" spans="1:6" ht="23.25" x14ac:dyDescent="0.5">
      <c r="A3" s="371" t="s">
        <v>941</v>
      </c>
      <c r="B3" s="167"/>
      <c r="C3" s="167"/>
      <c r="D3" s="167"/>
      <c r="E3" s="167"/>
    </row>
    <row r="4" spans="1:6" ht="23.25" x14ac:dyDescent="0.35">
      <c r="A4" s="384" t="s">
        <v>210</v>
      </c>
      <c r="B4" s="384" t="s">
        <v>686</v>
      </c>
      <c r="C4" s="384" t="s">
        <v>445</v>
      </c>
      <c r="D4" s="384" t="s">
        <v>100</v>
      </c>
      <c r="E4" s="384" t="s">
        <v>603</v>
      </c>
      <c r="F4" s="430" t="s">
        <v>101</v>
      </c>
    </row>
    <row r="5" spans="1:6" ht="48" customHeight="1" x14ac:dyDescent="0.5">
      <c r="A5" s="453" t="s">
        <v>672</v>
      </c>
      <c r="B5" s="432"/>
      <c r="C5" s="433"/>
      <c r="D5" s="434"/>
      <c r="E5" s="598"/>
      <c r="F5" s="1037"/>
    </row>
    <row r="6" spans="1:6" ht="23.25" x14ac:dyDescent="0.5">
      <c r="A6" s="388"/>
      <c r="B6" s="259"/>
      <c r="C6" s="229"/>
      <c r="D6" s="664"/>
      <c r="E6" s="690" t="s">
        <v>622</v>
      </c>
      <c r="F6" s="1038"/>
    </row>
    <row r="7" spans="1:6" ht="23.25" x14ac:dyDescent="0.5">
      <c r="A7" s="388"/>
      <c r="B7" s="259"/>
      <c r="C7" s="229"/>
      <c r="D7" s="664"/>
      <c r="E7" s="681"/>
      <c r="F7" s="1038"/>
    </row>
    <row r="8" spans="1:6" ht="23.25" x14ac:dyDescent="0.5">
      <c r="A8" s="388"/>
      <c r="B8" s="259"/>
      <c r="C8" s="229"/>
      <c r="D8" s="664"/>
      <c r="E8" s="681"/>
      <c r="F8" s="1038"/>
    </row>
    <row r="9" spans="1:6" ht="23.25" x14ac:dyDescent="0.5">
      <c r="A9" s="388"/>
      <c r="B9" s="259"/>
      <c r="C9" s="229"/>
      <c r="D9" s="664"/>
      <c r="E9" s="681"/>
      <c r="F9" s="1038"/>
    </row>
    <row r="10" spans="1:6" ht="51.75" customHeight="1" x14ac:dyDescent="0.5">
      <c r="A10" s="390" t="s">
        <v>678</v>
      </c>
      <c r="B10" s="432"/>
      <c r="C10" s="433"/>
      <c r="D10" s="665"/>
      <c r="E10" s="684"/>
      <c r="F10" s="980" t="s">
        <v>683</v>
      </c>
    </row>
    <row r="11" spans="1:6" ht="23.25" x14ac:dyDescent="0.5">
      <c r="A11" s="388" t="s">
        <v>673</v>
      </c>
      <c r="B11" s="259"/>
      <c r="C11" s="229"/>
      <c r="D11" s="664"/>
      <c r="E11" s="681"/>
      <c r="F11" s="980"/>
    </row>
    <row r="12" spans="1:6" ht="23.25" x14ac:dyDescent="0.5">
      <c r="A12" s="388" t="s">
        <v>674</v>
      </c>
      <c r="B12" s="259"/>
      <c r="C12" s="229"/>
      <c r="D12" s="664"/>
      <c r="E12" s="681" t="s">
        <v>626</v>
      </c>
      <c r="F12" s="980"/>
    </row>
    <row r="13" spans="1:6" ht="23.25" x14ac:dyDescent="0.5">
      <c r="A13" s="388"/>
      <c r="B13" s="259"/>
      <c r="C13" s="229"/>
      <c r="D13" s="664"/>
      <c r="E13" s="681"/>
      <c r="F13" s="980"/>
    </row>
    <row r="14" spans="1:6" ht="23.25" x14ac:dyDescent="0.5">
      <c r="A14" s="388" t="s">
        <v>675</v>
      </c>
      <c r="B14" s="259"/>
      <c r="C14" s="229"/>
      <c r="D14" s="664"/>
      <c r="E14" s="681" t="s">
        <v>620</v>
      </c>
      <c r="F14" s="980"/>
    </row>
    <row r="15" spans="1:6" ht="23.25" x14ac:dyDescent="0.5">
      <c r="A15" s="388"/>
      <c r="B15" s="259"/>
      <c r="C15" s="229"/>
      <c r="D15" s="664"/>
      <c r="E15" s="681"/>
      <c r="F15" s="980"/>
    </row>
    <row r="16" spans="1:6" ht="23.25" x14ac:dyDescent="0.5">
      <c r="A16" s="388" t="s">
        <v>676</v>
      </c>
      <c r="B16" s="259"/>
      <c r="C16" s="229"/>
      <c r="D16" s="664"/>
      <c r="E16" s="681" t="s">
        <v>621</v>
      </c>
      <c r="F16" s="980"/>
    </row>
    <row r="17" spans="1:6" ht="23.25" x14ac:dyDescent="0.5">
      <c r="A17" s="388"/>
      <c r="B17" s="259"/>
      <c r="C17" s="229"/>
      <c r="D17" s="664"/>
      <c r="E17" s="681"/>
      <c r="F17" s="980"/>
    </row>
    <row r="18" spans="1:6" ht="23.25" x14ac:dyDescent="0.5">
      <c r="A18" s="388" t="s">
        <v>677</v>
      </c>
      <c r="B18" s="259"/>
      <c r="C18" s="229"/>
      <c r="D18" s="664"/>
      <c r="E18" s="681"/>
      <c r="F18" s="980"/>
    </row>
    <row r="19" spans="1:6" ht="23.25" x14ac:dyDescent="0.5">
      <c r="A19" s="388" t="s">
        <v>674</v>
      </c>
      <c r="B19" s="259"/>
      <c r="C19" s="229"/>
      <c r="D19" s="664"/>
      <c r="E19" s="681" t="s">
        <v>621</v>
      </c>
      <c r="F19" s="980"/>
    </row>
    <row r="20" spans="1:6" ht="23.25" x14ac:dyDescent="0.5">
      <c r="A20" s="388"/>
      <c r="B20" s="259"/>
      <c r="C20" s="229"/>
      <c r="D20" s="664"/>
      <c r="E20" s="681"/>
      <c r="F20" s="980"/>
    </row>
    <row r="21" spans="1:6" ht="23.25" x14ac:dyDescent="0.5">
      <c r="A21" s="388" t="s">
        <v>675</v>
      </c>
      <c r="B21" s="259"/>
      <c r="C21" s="229"/>
      <c r="D21" s="664"/>
      <c r="E21" s="681" t="s">
        <v>622</v>
      </c>
      <c r="F21" s="980"/>
    </row>
    <row r="22" spans="1:6" ht="23.25" x14ac:dyDescent="0.5">
      <c r="A22" s="388"/>
      <c r="B22" s="259"/>
      <c r="C22" s="229"/>
      <c r="D22" s="664"/>
      <c r="E22" s="681"/>
      <c r="F22" s="980"/>
    </row>
    <row r="23" spans="1:6" ht="23.25" x14ac:dyDescent="0.5">
      <c r="A23" s="388" t="s">
        <v>676</v>
      </c>
      <c r="B23" s="259"/>
      <c r="C23" s="229"/>
      <c r="D23" s="664"/>
      <c r="E23" s="681" t="s">
        <v>605</v>
      </c>
      <c r="F23" s="980"/>
    </row>
    <row r="24" spans="1:6" ht="23.25" x14ac:dyDescent="0.5">
      <c r="A24" s="388"/>
      <c r="B24" s="259"/>
      <c r="C24" s="229"/>
      <c r="D24" s="664"/>
      <c r="E24" s="681"/>
      <c r="F24" s="980"/>
    </row>
    <row r="25" spans="1:6" ht="23.25" x14ac:dyDescent="0.5">
      <c r="A25" s="386" t="s">
        <v>679</v>
      </c>
      <c r="B25" s="432"/>
      <c r="C25" s="433"/>
      <c r="D25" s="665"/>
      <c r="E25" s="691"/>
      <c r="F25" s="980"/>
    </row>
    <row r="26" spans="1:6" ht="23.25" x14ac:dyDescent="0.5">
      <c r="A26" s="388"/>
      <c r="B26" s="259"/>
      <c r="C26" s="229"/>
      <c r="D26" s="664"/>
      <c r="E26" s="681" t="s">
        <v>626</v>
      </c>
      <c r="F26" s="980"/>
    </row>
    <row r="27" spans="1:6" ht="23.25" x14ac:dyDescent="0.5">
      <c r="A27" s="388"/>
      <c r="B27" s="259"/>
      <c r="C27" s="229"/>
      <c r="D27" s="664"/>
      <c r="E27" s="681"/>
      <c r="F27" s="980"/>
    </row>
    <row r="28" spans="1:6" ht="23.25" x14ac:dyDescent="0.5">
      <c r="A28" s="386" t="s">
        <v>680</v>
      </c>
      <c r="B28" s="432"/>
      <c r="C28" s="433"/>
      <c r="D28" s="665"/>
      <c r="E28" s="691"/>
      <c r="F28" s="980"/>
    </row>
    <row r="29" spans="1:6" ht="23.25" x14ac:dyDescent="0.5">
      <c r="A29" s="388"/>
      <c r="B29" s="259"/>
      <c r="C29" s="229"/>
      <c r="D29" s="664"/>
      <c r="E29" s="681" t="s">
        <v>620</v>
      </c>
      <c r="F29" s="980"/>
    </row>
    <row r="30" spans="1:6" ht="23.25" x14ac:dyDescent="0.5">
      <c r="A30" s="388"/>
      <c r="B30" s="259"/>
      <c r="C30" s="229"/>
      <c r="D30" s="664"/>
      <c r="E30" s="681"/>
      <c r="F30" s="980"/>
    </row>
    <row r="31" spans="1:6" ht="23.25" x14ac:dyDescent="0.5">
      <c r="A31" s="386" t="s">
        <v>681</v>
      </c>
      <c r="B31" s="432"/>
      <c r="C31" s="433"/>
      <c r="D31" s="665"/>
      <c r="E31" s="691"/>
      <c r="F31" s="980"/>
    </row>
    <row r="32" spans="1:6" ht="23.25" x14ac:dyDescent="0.5">
      <c r="A32" s="388"/>
      <c r="B32" s="259"/>
      <c r="C32" s="229"/>
      <c r="D32" s="664"/>
      <c r="E32" s="681" t="s">
        <v>626</v>
      </c>
      <c r="F32" s="980"/>
    </row>
    <row r="33" spans="1:8" ht="23.25" x14ac:dyDescent="0.5">
      <c r="A33" s="388"/>
      <c r="B33" s="259"/>
      <c r="C33" s="229"/>
      <c r="D33" s="664"/>
      <c r="E33" s="681"/>
      <c r="F33" s="980"/>
    </row>
    <row r="34" spans="1:8" ht="23.25" x14ac:dyDescent="0.5">
      <c r="A34" s="386" t="s">
        <v>682</v>
      </c>
      <c r="B34" s="432"/>
      <c r="C34" s="433"/>
      <c r="D34" s="665"/>
      <c r="E34" s="691"/>
      <c r="F34" s="980"/>
    </row>
    <row r="35" spans="1:8" ht="23.25" x14ac:dyDescent="0.5">
      <c r="A35" s="388"/>
      <c r="B35" s="259"/>
      <c r="C35" s="229"/>
      <c r="D35" s="664"/>
      <c r="E35" s="681" t="s">
        <v>620</v>
      </c>
      <c r="F35" s="980"/>
    </row>
    <row r="36" spans="1:8" ht="23.25" x14ac:dyDescent="0.5">
      <c r="A36" s="388"/>
      <c r="B36" s="259"/>
      <c r="C36" s="229"/>
      <c r="D36" s="664"/>
      <c r="E36" s="681"/>
      <c r="F36" s="980"/>
    </row>
    <row r="37" spans="1:8" ht="23.25" x14ac:dyDescent="0.5">
      <c r="A37" s="388"/>
      <c r="B37" s="259"/>
      <c r="C37" s="229"/>
      <c r="D37" s="664"/>
      <c r="E37" s="681"/>
      <c r="F37" s="980"/>
    </row>
    <row r="38" spans="1:8" ht="23.25" x14ac:dyDescent="0.5">
      <c r="A38" s="388"/>
      <c r="B38" s="259"/>
      <c r="C38" s="229"/>
      <c r="D38" s="664"/>
      <c r="E38" s="681"/>
      <c r="F38" s="980"/>
    </row>
    <row r="39" spans="1:8" ht="23.25" x14ac:dyDescent="0.5">
      <c r="A39" s="623" t="s">
        <v>944</v>
      </c>
      <c r="B39" s="259"/>
      <c r="C39" s="229"/>
      <c r="D39" s="622">
        <f>SUM(D6:D38)</f>
        <v>0</v>
      </c>
      <c r="E39" s="681"/>
      <c r="F39" s="694"/>
    </row>
    <row r="40" spans="1:8" ht="28.5" customHeight="1" x14ac:dyDescent="0.5">
      <c r="A40" s="390" t="s">
        <v>685</v>
      </c>
      <c r="B40" s="432"/>
      <c r="C40" s="433"/>
      <c r="D40" s="434"/>
      <c r="E40" s="691"/>
      <c r="F40" s="1035" t="s">
        <v>684</v>
      </c>
    </row>
    <row r="41" spans="1:8" ht="27" customHeight="1" x14ac:dyDescent="0.5">
      <c r="A41" s="437"/>
      <c r="B41" s="259"/>
      <c r="C41" s="229"/>
      <c r="D41" s="664"/>
      <c r="E41" s="681" t="s">
        <v>621</v>
      </c>
      <c r="F41" s="980"/>
      <c r="H41" s="621">
        <f>SUM(D41:D43)</f>
        <v>0</v>
      </c>
    </row>
    <row r="42" spans="1:8" ht="27" customHeight="1" x14ac:dyDescent="0.5">
      <c r="A42" s="437"/>
      <c r="B42" s="259"/>
      <c r="C42" s="229"/>
      <c r="D42" s="664"/>
      <c r="E42" s="682"/>
      <c r="F42" s="980"/>
      <c r="H42" s="172">
        <f>IF(H41&lt;=3,H41,3)</f>
        <v>0</v>
      </c>
    </row>
    <row r="43" spans="1:8" ht="28.5" customHeight="1" x14ac:dyDescent="0.5">
      <c r="A43" s="437"/>
      <c r="B43" s="259"/>
      <c r="C43" s="229"/>
      <c r="D43" s="669"/>
      <c r="E43" s="681"/>
      <c r="F43" s="1036"/>
    </row>
    <row r="44" spans="1:8" ht="23.25" x14ac:dyDescent="0.5">
      <c r="A44" s="625" t="s">
        <v>945</v>
      </c>
      <c r="B44" s="259"/>
      <c r="C44" s="229"/>
      <c r="D44" s="626">
        <f>IF(H41&lt;=3,H41,3)</f>
        <v>0</v>
      </c>
      <c r="E44" s="692"/>
      <c r="F44" s="695"/>
    </row>
    <row r="45" spans="1:8" ht="23.25" x14ac:dyDescent="0.5">
      <c r="A45" s="627" t="s">
        <v>946</v>
      </c>
      <c r="B45" s="245"/>
      <c r="C45" s="396"/>
      <c r="D45" s="638">
        <f>IF(H45&lt;=10,H45,10)</f>
        <v>0</v>
      </c>
      <c r="E45" s="693"/>
      <c r="F45" s="696"/>
      <c r="H45" s="621">
        <f>D39+D44</f>
        <v>0</v>
      </c>
    </row>
    <row r="46" spans="1:8" ht="26.25" customHeight="1" x14ac:dyDescent="0.5">
      <c r="C46" s="413" t="s">
        <v>873</v>
      </c>
      <c r="D46" s="624">
        <f>'Strategic 1'!D26+'Strategic 2'!D69+'Strategic 3'!D34+'Strategic 4'!D45</f>
        <v>0</v>
      </c>
    </row>
    <row r="47" spans="1:8" ht="30.75" customHeight="1" x14ac:dyDescent="0.35"/>
    <row r="48" spans="1:8" ht="24" customHeight="1" x14ac:dyDescent="0.5">
      <c r="A48" s="1033" t="s">
        <v>874</v>
      </c>
      <c r="B48" s="1033"/>
      <c r="C48" s="1033"/>
      <c r="D48" s="454">
        <f>IF(D46&lt;=10,D46,10)</f>
        <v>0</v>
      </c>
      <c r="E48" s="1034"/>
      <c r="F48" s="1034"/>
    </row>
  </sheetData>
  <sheetProtection algorithmName="SHA-512" hashValue="Uul06w0TlPLAX3Gh7byEUtSDmQi7zw+PqNEQY0AI5Xh8hY/HRHj0r6FzBk2kdX3V1Uxopk63JiJRIaf8k2uPOQ==" saltValue="3ZVXk+QOBQnbO74QGZmxRg==" spinCount="100000" sheet="1" insertRows="0" deleteRows="0"/>
  <mergeCells count="5">
    <mergeCell ref="A48:C48"/>
    <mergeCell ref="E48:F48"/>
    <mergeCell ref="F40:F43"/>
    <mergeCell ref="F10:F38"/>
    <mergeCell ref="F5:F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48"/>
  <sheetViews>
    <sheetView view="pageBreakPreview" topLeftCell="A49" zoomScale="110" zoomScaleNormal="70" zoomScaleSheetLayoutView="110" workbookViewId="0">
      <selection activeCell="I103" sqref="I103:O103"/>
    </sheetView>
  </sheetViews>
  <sheetFormatPr defaultColWidth="12.42578125" defaultRowHeight="21" x14ac:dyDescent="0.45"/>
  <cols>
    <col min="1" max="1" width="11.28515625" style="455" customWidth="1"/>
    <col min="2" max="2" width="14.85546875" style="455" customWidth="1"/>
    <col min="3" max="3" width="15.5703125" style="455" customWidth="1"/>
    <col min="4" max="4" width="8.28515625" style="455" customWidth="1"/>
    <col min="5" max="5" width="8.140625" style="455" customWidth="1"/>
    <col min="6" max="6" width="20.42578125" style="455" customWidth="1"/>
    <col min="7" max="7" width="8.42578125" style="455" customWidth="1"/>
    <col min="8" max="8" width="7.5703125" style="455" customWidth="1"/>
    <col min="9" max="9" width="8.140625" style="455" customWidth="1"/>
    <col min="10" max="10" width="8.85546875" style="455" customWidth="1"/>
    <col min="11" max="11" width="12" style="455" customWidth="1"/>
    <col min="12" max="12" width="8.140625" style="455" customWidth="1"/>
    <col min="13" max="13" width="6.7109375" style="455" customWidth="1"/>
    <col min="14" max="14" width="25.85546875" style="455" customWidth="1"/>
    <col min="15" max="15" width="33" style="455" customWidth="1"/>
    <col min="16" max="20" width="7" style="455" customWidth="1"/>
    <col min="21" max="16384" width="12.42578125" style="455"/>
  </cols>
  <sheetData>
    <row r="1" spans="1:20" ht="31.5" customHeight="1" x14ac:dyDescent="0.45">
      <c r="A1" s="1234" t="s">
        <v>687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1234"/>
      <c r="N1" s="1234"/>
      <c r="O1" s="1234"/>
    </row>
    <row r="2" spans="1:20" ht="21.95" customHeight="1" x14ac:dyDescent="0.45">
      <c r="A2" s="1235" t="s">
        <v>688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456"/>
      <c r="Q2" s="456"/>
      <c r="R2" s="456"/>
      <c r="S2" s="456"/>
      <c r="T2" s="456"/>
    </row>
    <row r="3" spans="1:20" ht="21.95" customHeight="1" x14ac:dyDescent="0.45">
      <c r="A3" s="1235" t="s">
        <v>689</v>
      </c>
      <c r="B3" s="1235"/>
      <c r="C3" s="1235"/>
      <c r="D3" s="1235"/>
      <c r="E3" s="1235"/>
      <c r="F3" s="1235"/>
      <c r="G3" s="1235"/>
      <c r="H3" s="1235"/>
      <c r="I3" s="1235"/>
      <c r="J3" s="1235"/>
      <c r="K3" s="1235"/>
      <c r="L3" s="1235"/>
      <c r="M3" s="1235"/>
      <c r="N3" s="1235"/>
      <c r="O3" s="1235"/>
      <c r="P3" s="456"/>
      <c r="Q3" s="456"/>
      <c r="R3" s="456"/>
      <c r="S3" s="456"/>
      <c r="T3" s="456"/>
    </row>
    <row r="4" spans="1:20" ht="21.95" customHeight="1" x14ac:dyDescent="0.45">
      <c r="A4" s="715" t="s">
        <v>690</v>
      </c>
      <c r="B4" s="715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456"/>
      <c r="Q4" s="456"/>
      <c r="R4" s="456"/>
      <c r="S4" s="456"/>
      <c r="T4" s="456"/>
    </row>
    <row r="5" spans="1:20" ht="21.95" customHeight="1" x14ac:dyDescent="0.45">
      <c r="A5" s="715" t="s">
        <v>691</v>
      </c>
      <c r="B5" s="715"/>
      <c r="C5" s="712" t="s">
        <v>692</v>
      </c>
      <c r="D5" s="712"/>
      <c r="E5" s="712"/>
      <c r="F5" s="712"/>
      <c r="G5" s="712" t="s">
        <v>693</v>
      </c>
      <c r="H5" s="705"/>
      <c r="I5" s="712"/>
      <c r="J5" s="712"/>
      <c r="K5" s="712"/>
      <c r="L5" s="712"/>
      <c r="M5" s="712"/>
      <c r="N5" s="712"/>
      <c r="O5" s="712"/>
      <c r="P5" s="456"/>
      <c r="Q5" s="456"/>
      <c r="R5" s="456"/>
      <c r="S5" s="456"/>
      <c r="T5" s="456"/>
    </row>
    <row r="6" spans="1:20" ht="21.95" customHeight="1" x14ac:dyDescent="0.45">
      <c r="A6" s="715" t="s">
        <v>694</v>
      </c>
      <c r="B6" s="715" t="str">
        <f>[1]รวมภาระงานทั้งหมด!B1</f>
        <v>…………………………</v>
      </c>
      <c r="C6" s="716" t="s">
        <v>695</v>
      </c>
      <c r="D6" s="1236" t="str">
        <f>[1]รวมภาระงานทั้งหมด!D1</f>
        <v>………………………………………….</v>
      </c>
      <c r="E6" s="1236"/>
      <c r="F6" s="1236"/>
      <c r="G6" s="714" t="s">
        <v>899</v>
      </c>
      <c r="H6" s="712"/>
      <c r="I6" s="712"/>
      <c r="J6" s="712"/>
      <c r="K6" s="712"/>
      <c r="L6" s="712"/>
      <c r="M6" s="712"/>
      <c r="N6" s="712"/>
      <c r="O6" s="712"/>
      <c r="P6" s="456"/>
      <c r="Q6" s="456"/>
      <c r="R6" s="456"/>
      <c r="S6" s="456"/>
      <c r="T6" s="456"/>
    </row>
    <row r="7" spans="1:20" ht="21.95" customHeight="1" x14ac:dyDescent="0.45">
      <c r="A7" s="715" t="s">
        <v>696</v>
      </c>
      <c r="B7" s="712" t="str">
        <f>[1]รวมภาระงานทั้งหมด!B2</f>
        <v>.......................</v>
      </c>
      <c r="C7" s="705"/>
      <c r="D7" s="712"/>
      <c r="E7" s="705"/>
      <c r="F7" s="712"/>
      <c r="G7" s="714" t="str">
        <f>[1]รวมภาระงานทั้งหมด!C2</f>
        <v xml:space="preserve"> คณะวิทยาศาสตร์ มหาวิทยาลัยศรีนครินทรวิโรฒ</v>
      </c>
      <c r="H7" s="712"/>
      <c r="I7" s="712"/>
      <c r="J7" s="712"/>
      <c r="K7" s="712"/>
      <c r="L7" s="712"/>
      <c r="M7" s="712"/>
      <c r="N7" s="712"/>
      <c r="O7" s="712"/>
      <c r="P7" s="456"/>
      <c r="Q7" s="456"/>
      <c r="R7" s="456"/>
      <c r="S7" s="456"/>
      <c r="T7" s="456"/>
    </row>
    <row r="8" spans="1:20" ht="21.95" customHeight="1" x14ac:dyDescent="0.45">
      <c r="A8" s="715" t="s">
        <v>900</v>
      </c>
      <c r="B8" s="715"/>
      <c r="C8" s="705"/>
      <c r="D8" s="715"/>
      <c r="E8" s="705"/>
      <c r="F8" s="715"/>
      <c r="G8" s="717" t="s">
        <v>901</v>
      </c>
      <c r="H8" s="712"/>
      <c r="I8" s="712"/>
      <c r="J8" s="712"/>
      <c r="K8" s="712"/>
      <c r="L8" s="712"/>
      <c r="M8" s="712"/>
      <c r="N8" s="712"/>
      <c r="O8" s="712"/>
      <c r="P8" s="456"/>
      <c r="Q8" s="456"/>
      <c r="R8" s="456"/>
      <c r="S8" s="456"/>
      <c r="T8" s="456"/>
    </row>
    <row r="9" spans="1:20" ht="21.95" customHeight="1" x14ac:dyDescent="0.45">
      <c r="A9" s="715" t="s">
        <v>697</v>
      </c>
      <c r="B9" s="715"/>
      <c r="C9" s="715"/>
      <c r="D9" s="715"/>
      <c r="E9" s="715"/>
      <c r="F9" s="715"/>
      <c r="G9" s="712"/>
      <c r="H9" s="712"/>
      <c r="I9" s="712"/>
      <c r="J9" s="712"/>
      <c r="K9" s="712"/>
      <c r="L9" s="712"/>
      <c r="M9" s="712"/>
      <c r="N9" s="712"/>
      <c r="O9" s="712"/>
      <c r="P9" s="456"/>
      <c r="Q9" s="456"/>
      <c r="R9" s="456"/>
      <c r="S9" s="456"/>
      <c r="T9" s="456"/>
    </row>
    <row r="10" spans="1:20" ht="21.95" customHeight="1" x14ac:dyDescent="0.45">
      <c r="A10" s="712" t="s">
        <v>902</v>
      </c>
      <c r="B10" s="705"/>
      <c r="C10" s="712" t="s">
        <v>903</v>
      </c>
      <c r="D10" s="705"/>
      <c r="E10" s="712" t="s">
        <v>904</v>
      </c>
      <c r="F10" s="705"/>
      <c r="G10" s="712"/>
      <c r="H10" s="712" t="s">
        <v>905</v>
      </c>
      <c r="I10" s="712"/>
      <c r="J10" s="712"/>
      <c r="K10" s="712"/>
      <c r="L10" s="712"/>
      <c r="M10" s="712"/>
      <c r="N10" s="712"/>
      <c r="O10" s="712"/>
      <c r="P10" s="456"/>
      <c r="Q10" s="456"/>
      <c r="R10" s="456"/>
      <c r="S10" s="456"/>
      <c r="T10" s="456"/>
    </row>
    <row r="11" spans="1:20" ht="21.95" customHeight="1" x14ac:dyDescent="0.45">
      <c r="A11" s="715" t="s">
        <v>698</v>
      </c>
      <c r="B11" s="715"/>
      <c r="C11" s="715"/>
      <c r="D11" s="715"/>
      <c r="E11" s="715"/>
      <c r="F11" s="715"/>
      <c r="G11" s="712"/>
      <c r="H11" s="712"/>
      <c r="I11" s="712"/>
      <c r="J11" s="712"/>
      <c r="K11" s="712"/>
      <c r="L11" s="712"/>
      <c r="M11" s="712"/>
      <c r="N11" s="712"/>
      <c r="O11" s="712"/>
      <c r="P11" s="456"/>
      <c r="Q11" s="456"/>
      <c r="R11" s="456"/>
      <c r="S11" s="456"/>
      <c r="T11" s="456"/>
    </row>
    <row r="12" spans="1:20" ht="21.95" customHeight="1" x14ac:dyDescent="0.45">
      <c r="A12" s="718" t="s">
        <v>906</v>
      </c>
      <c r="B12" s="705"/>
      <c r="C12" s="705"/>
      <c r="D12" s="718" t="s">
        <v>907</v>
      </c>
      <c r="E12" s="705"/>
      <c r="F12" s="705"/>
      <c r="G12" s="718" t="s">
        <v>908</v>
      </c>
      <c r="H12" s="718"/>
      <c r="I12" s="718"/>
      <c r="J12" s="718" t="s">
        <v>909</v>
      </c>
      <c r="K12" s="718"/>
      <c r="L12" s="718"/>
      <c r="M12" s="718"/>
      <c r="N12" s="718"/>
      <c r="O12" s="718"/>
      <c r="P12" s="458"/>
      <c r="Q12" s="458"/>
      <c r="R12" s="458"/>
      <c r="S12" s="458"/>
      <c r="T12" s="458"/>
    </row>
    <row r="13" spans="1:20" ht="21.95" customHeight="1" x14ac:dyDescent="0.45">
      <c r="A13" s="715" t="s">
        <v>910</v>
      </c>
      <c r="B13" s="715"/>
      <c r="C13" s="705"/>
      <c r="D13" s="712"/>
      <c r="E13" s="712"/>
      <c r="F13" s="712"/>
      <c r="G13" s="712" t="s">
        <v>911</v>
      </c>
      <c r="H13" s="705"/>
      <c r="I13" s="705"/>
      <c r="J13" s="705"/>
      <c r="K13" s="712"/>
      <c r="L13" s="712"/>
      <c r="M13" s="712"/>
      <c r="N13" s="712"/>
      <c r="O13" s="712"/>
      <c r="P13" s="456"/>
      <c r="Q13" s="456"/>
      <c r="R13" s="456"/>
      <c r="S13" s="456"/>
      <c r="T13" s="456"/>
    </row>
    <row r="14" spans="1:20" ht="21.95" customHeight="1" x14ac:dyDescent="0.45">
      <c r="A14" s="715" t="s">
        <v>699</v>
      </c>
      <c r="B14" s="715"/>
      <c r="C14" s="712"/>
      <c r="D14" s="712"/>
      <c r="E14" s="712"/>
      <c r="F14" s="712"/>
      <c r="G14" s="712"/>
      <c r="H14" s="712"/>
      <c r="I14" s="712"/>
      <c r="J14" s="712"/>
      <c r="K14" s="712"/>
      <c r="L14" s="712"/>
      <c r="M14" s="712"/>
      <c r="N14" s="712"/>
      <c r="O14" s="712"/>
      <c r="P14" s="456"/>
      <c r="Q14" s="456"/>
      <c r="R14" s="456"/>
      <c r="S14" s="456"/>
      <c r="T14" s="456"/>
    </row>
    <row r="15" spans="1:20" ht="21.95" customHeight="1" x14ac:dyDescent="0.45">
      <c r="A15" s="1237" t="s">
        <v>312</v>
      </c>
      <c r="B15" s="1237"/>
      <c r="C15" s="1237"/>
      <c r="D15" s="1237"/>
      <c r="E15" s="1237"/>
      <c r="F15" s="1237"/>
      <c r="G15" s="1239" t="s">
        <v>700</v>
      </c>
      <c r="H15" s="1239"/>
      <c r="I15" s="1239"/>
      <c r="J15" s="1239"/>
      <c r="K15" s="1239"/>
      <c r="L15" s="1239"/>
      <c r="M15" s="1239"/>
      <c r="N15" s="1237" t="s">
        <v>101</v>
      </c>
      <c r="O15" s="1237"/>
      <c r="P15" s="456"/>
      <c r="Q15" s="456"/>
      <c r="R15" s="456"/>
      <c r="S15" s="456"/>
      <c r="T15" s="456"/>
    </row>
    <row r="16" spans="1:20" ht="21.95" customHeight="1" x14ac:dyDescent="0.45">
      <c r="A16" s="1238"/>
      <c r="B16" s="1238"/>
      <c r="C16" s="1238"/>
      <c r="D16" s="1238"/>
      <c r="E16" s="1238"/>
      <c r="F16" s="1238"/>
      <c r="G16" s="1240" t="s">
        <v>912</v>
      </c>
      <c r="H16" s="1240"/>
      <c r="I16" s="1240"/>
      <c r="J16" s="1240"/>
      <c r="K16" s="1240"/>
      <c r="L16" s="1240"/>
      <c r="M16" s="1240"/>
      <c r="N16" s="1238"/>
      <c r="O16" s="1238"/>
      <c r="P16" s="456"/>
      <c r="Q16" s="456"/>
      <c r="R16" s="456"/>
      <c r="S16" s="456"/>
      <c r="T16" s="456"/>
    </row>
    <row r="17" spans="1:20" ht="21.95" customHeight="1" x14ac:dyDescent="0.45">
      <c r="A17" s="1241" t="s">
        <v>701</v>
      </c>
      <c r="B17" s="1242"/>
      <c r="C17" s="1242"/>
      <c r="D17" s="1242"/>
      <c r="E17" s="1242"/>
      <c r="F17" s="1243"/>
      <c r="G17" s="1189"/>
      <c r="H17" s="1190"/>
      <c r="I17" s="1190"/>
      <c r="J17" s="1190"/>
      <c r="K17" s="1190"/>
      <c r="L17" s="1190"/>
      <c r="M17" s="1191"/>
      <c r="N17" s="1189"/>
      <c r="O17" s="1192"/>
      <c r="P17" s="456"/>
      <c r="Q17" s="456"/>
      <c r="R17" s="456"/>
      <c r="S17" s="456"/>
      <c r="T17" s="456"/>
    </row>
    <row r="18" spans="1:20" ht="21.95" customHeight="1" x14ac:dyDescent="0.45">
      <c r="A18" s="1241" t="s">
        <v>702</v>
      </c>
      <c r="B18" s="1242"/>
      <c r="C18" s="1242"/>
      <c r="D18" s="1242"/>
      <c r="E18" s="1242"/>
      <c r="F18" s="1243"/>
      <c r="G18" s="1189"/>
      <c r="H18" s="1190"/>
      <c r="I18" s="1190"/>
      <c r="J18" s="1190"/>
      <c r="K18" s="1190"/>
      <c r="L18" s="1190"/>
      <c r="M18" s="1191"/>
      <c r="N18" s="1189"/>
      <c r="O18" s="1192"/>
      <c r="P18" s="456"/>
      <c r="Q18" s="456"/>
      <c r="R18" s="456"/>
      <c r="S18" s="456"/>
      <c r="T18" s="456"/>
    </row>
    <row r="19" spans="1:20" ht="21.95" customHeight="1" x14ac:dyDescent="0.45">
      <c r="A19" s="1241" t="s">
        <v>703</v>
      </c>
      <c r="B19" s="1242"/>
      <c r="C19" s="1242"/>
      <c r="D19" s="1242"/>
      <c r="E19" s="1242"/>
      <c r="F19" s="1243"/>
      <c r="G19" s="1189"/>
      <c r="H19" s="1190"/>
      <c r="I19" s="1190"/>
      <c r="J19" s="1190"/>
      <c r="K19" s="1190"/>
      <c r="L19" s="1190"/>
      <c r="M19" s="1191"/>
      <c r="N19" s="1189"/>
      <c r="O19" s="1192"/>
      <c r="P19" s="456"/>
      <c r="Q19" s="456"/>
      <c r="R19" s="456"/>
      <c r="S19" s="456"/>
      <c r="T19" s="456"/>
    </row>
    <row r="20" spans="1:20" ht="21.95" customHeight="1" x14ac:dyDescent="0.45">
      <c r="A20" s="1186" t="s">
        <v>704</v>
      </c>
      <c r="B20" s="1187"/>
      <c r="C20" s="1187"/>
      <c r="D20" s="1187"/>
      <c r="E20" s="1187"/>
      <c r="F20" s="1188"/>
      <c r="G20" s="1189"/>
      <c r="H20" s="1190"/>
      <c r="I20" s="1190"/>
      <c r="J20" s="1190"/>
      <c r="K20" s="1190"/>
      <c r="L20" s="1190"/>
      <c r="M20" s="1191"/>
      <c r="N20" s="1189"/>
      <c r="O20" s="1192"/>
      <c r="P20" s="456"/>
      <c r="Q20" s="456"/>
      <c r="R20" s="456"/>
      <c r="S20" s="456"/>
      <c r="T20" s="456"/>
    </row>
    <row r="21" spans="1:20" ht="21.95" customHeight="1" x14ac:dyDescent="0.45">
      <c r="A21" s="1186" t="s">
        <v>705</v>
      </c>
      <c r="B21" s="1187"/>
      <c r="C21" s="1187"/>
      <c r="D21" s="1187"/>
      <c r="E21" s="1187"/>
      <c r="F21" s="1188"/>
      <c r="G21" s="1189"/>
      <c r="H21" s="1190"/>
      <c r="I21" s="1190"/>
      <c r="J21" s="1190"/>
      <c r="K21" s="1190"/>
      <c r="L21" s="1190"/>
      <c r="M21" s="1191"/>
      <c r="N21" s="1189"/>
      <c r="O21" s="1192"/>
      <c r="P21" s="456"/>
      <c r="Q21" s="456"/>
      <c r="R21" s="456"/>
      <c r="S21" s="456"/>
      <c r="T21" s="456"/>
    </row>
    <row r="22" spans="1:20" ht="21.95" customHeight="1" x14ac:dyDescent="0.45">
      <c r="A22" s="1186" t="s">
        <v>706</v>
      </c>
      <c r="B22" s="1187"/>
      <c r="C22" s="1187"/>
      <c r="D22" s="1187"/>
      <c r="E22" s="1187"/>
      <c r="F22" s="1188"/>
      <c r="G22" s="1189"/>
      <c r="H22" s="1190"/>
      <c r="I22" s="1190"/>
      <c r="J22" s="1190"/>
      <c r="K22" s="1190"/>
      <c r="L22" s="1190"/>
      <c r="M22" s="1191"/>
      <c r="N22" s="1189"/>
      <c r="O22" s="1192"/>
      <c r="P22" s="456"/>
      <c r="Q22" s="456"/>
      <c r="R22" s="456"/>
      <c r="S22" s="456"/>
      <c r="T22" s="456"/>
    </row>
    <row r="23" spans="1:20" ht="21.95" customHeight="1" x14ac:dyDescent="0.45">
      <c r="A23" s="1189" t="s">
        <v>707</v>
      </c>
      <c r="B23" s="1190"/>
      <c r="C23" s="1190"/>
      <c r="D23" s="1190"/>
      <c r="E23" s="1190"/>
      <c r="F23" s="1191"/>
      <c r="G23" s="1189"/>
      <c r="H23" s="1190"/>
      <c r="I23" s="1190"/>
      <c r="J23" s="1190"/>
      <c r="K23" s="1190"/>
      <c r="L23" s="1190"/>
      <c r="M23" s="1191"/>
      <c r="N23" s="1189"/>
      <c r="O23" s="1192"/>
      <c r="P23" s="456"/>
      <c r="Q23" s="456"/>
      <c r="R23" s="456"/>
      <c r="S23" s="456"/>
      <c r="T23" s="456"/>
    </row>
    <row r="24" spans="1:20" ht="21.95" customHeight="1" x14ac:dyDescent="0.45">
      <c r="A24" s="715" t="s">
        <v>708</v>
      </c>
      <c r="B24" s="715"/>
      <c r="C24" s="712"/>
      <c r="D24" s="712"/>
      <c r="E24" s="712"/>
      <c r="F24" s="712"/>
      <c r="G24" s="712"/>
      <c r="H24" s="712"/>
      <c r="I24" s="712"/>
      <c r="J24" s="712"/>
      <c r="K24" s="712"/>
      <c r="L24" s="712"/>
      <c r="M24" s="712"/>
      <c r="N24" s="712"/>
      <c r="O24" s="712"/>
      <c r="P24" s="456"/>
      <c r="Q24" s="456"/>
      <c r="R24" s="456"/>
      <c r="S24" s="456"/>
      <c r="T24" s="456"/>
    </row>
    <row r="25" spans="1:20" ht="21.95" customHeight="1" x14ac:dyDescent="0.45">
      <c r="A25" s="715" t="s">
        <v>709</v>
      </c>
      <c r="B25" s="715"/>
      <c r="C25" s="712"/>
      <c r="D25" s="712"/>
      <c r="E25" s="712"/>
      <c r="F25" s="712"/>
      <c r="G25" s="712"/>
      <c r="H25" s="712"/>
      <c r="I25" s="712"/>
      <c r="J25" s="712"/>
      <c r="K25" s="712"/>
      <c r="L25" s="712"/>
      <c r="M25" s="712"/>
      <c r="N25" s="712"/>
      <c r="O25" s="712"/>
      <c r="P25" s="456"/>
      <c r="Q25" s="456"/>
      <c r="R25" s="456"/>
      <c r="S25" s="456"/>
      <c r="T25" s="456"/>
    </row>
    <row r="26" spans="1:20" ht="21.95" customHeight="1" x14ac:dyDescent="0.45">
      <c r="A26" s="1198" t="s">
        <v>100</v>
      </c>
      <c r="B26" s="1198"/>
      <c r="C26" s="1198"/>
      <c r="D26" s="1199" t="s">
        <v>710</v>
      </c>
      <c r="E26" s="1222"/>
      <c r="F26" s="1223" t="s">
        <v>711</v>
      </c>
      <c r="G26" s="1224"/>
      <c r="H26" s="1223" t="s">
        <v>712</v>
      </c>
      <c r="I26" s="1229"/>
      <c r="J26" s="1229"/>
      <c r="K26" s="1223" t="s">
        <v>713</v>
      </c>
      <c r="L26" s="1229"/>
      <c r="M26" s="1224"/>
      <c r="N26" s="1223" t="s">
        <v>714</v>
      </c>
      <c r="O26" s="1224"/>
      <c r="P26" s="456"/>
      <c r="Q26" s="456"/>
      <c r="R26" s="456"/>
      <c r="S26" s="456"/>
      <c r="T26" s="456"/>
    </row>
    <row r="27" spans="1:20" ht="21.95" customHeight="1" x14ac:dyDescent="0.45">
      <c r="A27" s="1198"/>
      <c r="B27" s="1198"/>
      <c r="C27" s="1198"/>
      <c r="D27" s="1199"/>
      <c r="E27" s="1222"/>
      <c r="F27" s="1225"/>
      <c r="G27" s="1226"/>
      <c r="H27" s="1225"/>
      <c r="I27" s="1230"/>
      <c r="J27" s="1230"/>
      <c r="K27" s="1225"/>
      <c r="L27" s="1230"/>
      <c r="M27" s="1226"/>
      <c r="N27" s="1225"/>
      <c r="O27" s="1226"/>
      <c r="P27" s="456"/>
      <c r="Q27" s="456"/>
      <c r="R27" s="456"/>
      <c r="S27" s="456"/>
      <c r="T27" s="456"/>
    </row>
    <row r="28" spans="1:20" ht="21.95" customHeight="1" x14ac:dyDescent="0.45">
      <c r="A28" s="1198"/>
      <c r="B28" s="1198"/>
      <c r="C28" s="1198"/>
      <c r="D28" s="1199"/>
      <c r="E28" s="1222"/>
      <c r="F28" s="1225"/>
      <c r="G28" s="1226"/>
      <c r="H28" s="1225"/>
      <c r="I28" s="1230"/>
      <c r="J28" s="1230"/>
      <c r="K28" s="1225"/>
      <c r="L28" s="1230"/>
      <c r="M28" s="1226"/>
      <c r="N28" s="1225"/>
      <c r="O28" s="1226"/>
      <c r="P28" s="456"/>
      <c r="Q28" s="456"/>
      <c r="R28" s="456"/>
      <c r="S28" s="456"/>
      <c r="T28" s="456"/>
    </row>
    <row r="29" spans="1:20" ht="21.95" customHeight="1" x14ac:dyDescent="0.45">
      <c r="A29" s="1198"/>
      <c r="B29" s="1198"/>
      <c r="C29" s="1198"/>
      <c r="D29" s="1199"/>
      <c r="E29" s="1222"/>
      <c r="F29" s="1227"/>
      <c r="G29" s="1228"/>
      <c r="H29" s="1227"/>
      <c r="I29" s="1231"/>
      <c r="J29" s="1231"/>
      <c r="K29" s="1227"/>
      <c r="L29" s="1231"/>
      <c r="M29" s="1228"/>
      <c r="N29" s="1232"/>
      <c r="O29" s="1233"/>
      <c r="P29" s="456"/>
      <c r="Q29" s="456"/>
      <c r="R29" s="456"/>
      <c r="S29" s="456"/>
      <c r="T29" s="456"/>
    </row>
    <row r="30" spans="1:20" ht="59.25" customHeight="1" x14ac:dyDescent="0.45">
      <c r="A30" s="1200" t="s">
        <v>715</v>
      </c>
      <c r="B30" s="1201"/>
      <c r="C30" s="1201"/>
      <c r="D30" s="1202"/>
      <c r="E30" s="1202"/>
      <c r="F30" s="459"/>
      <c r="G30" s="459"/>
      <c r="H30" s="1202"/>
      <c r="I30" s="1202"/>
      <c r="J30" s="1202"/>
      <c r="K30" s="1203" t="s">
        <v>716</v>
      </c>
      <c r="L30" s="1204"/>
      <c r="M30" s="1205"/>
      <c r="N30" s="1206"/>
      <c r="O30" s="1207"/>
      <c r="P30" s="456"/>
      <c r="Q30" s="456"/>
      <c r="R30" s="456"/>
      <c r="S30" s="456"/>
      <c r="T30" s="456"/>
    </row>
    <row r="31" spans="1:20" ht="267.75" customHeight="1" x14ac:dyDescent="0.45">
      <c r="A31" s="1208" t="s">
        <v>717</v>
      </c>
      <c r="B31" s="1209"/>
      <c r="C31" s="1210"/>
      <c r="D31" s="1211" t="s">
        <v>718</v>
      </c>
      <c r="E31" s="1212"/>
      <c r="F31" s="1213" t="s">
        <v>719</v>
      </c>
      <c r="G31" s="1214"/>
      <c r="H31" s="1215">
        <f>รวมภาระงานทั้งหมด!E12</f>
        <v>0</v>
      </c>
      <c r="I31" s="1216"/>
      <c r="J31" s="1217"/>
      <c r="K31" s="1218"/>
      <c r="L31" s="1219"/>
      <c r="M31" s="1220"/>
      <c r="N31" s="1193" t="s">
        <v>806</v>
      </c>
      <c r="O31" s="1194"/>
      <c r="P31" s="460"/>
      <c r="Q31" s="460"/>
      <c r="R31" s="460"/>
      <c r="S31" s="460"/>
      <c r="T31" s="460"/>
    </row>
    <row r="32" spans="1:20" ht="83.25" customHeight="1" x14ac:dyDescent="0.45">
      <c r="A32" s="1198" t="s">
        <v>100</v>
      </c>
      <c r="B32" s="1198"/>
      <c r="C32" s="1198"/>
      <c r="D32" s="1199" t="s">
        <v>710</v>
      </c>
      <c r="E32" s="1199"/>
      <c r="F32" s="1198" t="s">
        <v>711</v>
      </c>
      <c r="G32" s="1198"/>
      <c r="H32" s="1166" t="s">
        <v>723</v>
      </c>
      <c r="I32" s="1167"/>
      <c r="J32" s="1167"/>
      <c r="K32" s="1167"/>
      <c r="L32" s="1167"/>
      <c r="M32" s="1168"/>
      <c r="N32" s="1166" t="s">
        <v>714</v>
      </c>
      <c r="O32" s="1167"/>
      <c r="P32" s="460"/>
      <c r="Q32" s="460"/>
      <c r="R32" s="460"/>
      <c r="S32" s="460"/>
      <c r="T32" s="460"/>
    </row>
    <row r="33" spans="1:20" ht="24" customHeight="1" x14ac:dyDescent="0.45">
      <c r="A33" s="461" t="s">
        <v>720</v>
      </c>
      <c r="B33" s="462"/>
      <c r="C33" s="462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2"/>
      <c r="O33" s="464"/>
      <c r="P33" s="460"/>
      <c r="Q33" s="460"/>
      <c r="R33" s="460"/>
      <c r="S33" s="460"/>
      <c r="T33" s="460"/>
    </row>
    <row r="34" spans="1:20" ht="71.25" customHeight="1" x14ac:dyDescent="0.45">
      <c r="A34" s="1195" t="s">
        <v>789</v>
      </c>
      <c r="B34" s="1196"/>
      <c r="C34" s="1197"/>
      <c r="D34" s="1040" t="s">
        <v>721</v>
      </c>
      <c r="E34" s="1041"/>
      <c r="F34" s="1040" t="s">
        <v>719</v>
      </c>
      <c r="G34" s="1041"/>
      <c r="H34" s="1042">
        <f>รวมภาระงานทั้งหมด!E16</f>
        <v>0</v>
      </c>
      <c r="I34" s="1043"/>
      <c r="J34" s="1043"/>
      <c r="K34" s="1043"/>
      <c r="L34" s="1043"/>
      <c r="M34" s="1044"/>
      <c r="N34" s="1221" t="s">
        <v>722</v>
      </c>
      <c r="O34" s="1221"/>
      <c r="P34" s="460"/>
      <c r="Q34" s="460"/>
      <c r="R34" s="460"/>
      <c r="S34" s="460"/>
      <c r="T34" s="460"/>
    </row>
    <row r="35" spans="1:20" ht="71.25" customHeight="1" x14ac:dyDescent="0.45">
      <c r="A35" s="1157" t="s">
        <v>790</v>
      </c>
      <c r="B35" s="1158"/>
      <c r="C35" s="1159"/>
      <c r="D35" s="1040" t="s">
        <v>721</v>
      </c>
      <c r="E35" s="1041"/>
      <c r="F35" s="1040"/>
      <c r="G35" s="1041"/>
      <c r="H35" s="1042">
        <f>รวมภาระงานทั้งหมด!E17</f>
        <v>0</v>
      </c>
      <c r="I35" s="1043"/>
      <c r="J35" s="1043"/>
      <c r="K35" s="1043"/>
      <c r="L35" s="1043"/>
      <c r="M35" s="1044"/>
      <c r="N35" s="1221"/>
      <c r="O35" s="1221"/>
      <c r="P35" s="460"/>
      <c r="Q35" s="460"/>
      <c r="R35" s="460"/>
      <c r="S35" s="460"/>
      <c r="T35" s="460"/>
    </row>
    <row r="36" spans="1:20" ht="21.95" customHeight="1" x14ac:dyDescent="0.45">
      <c r="A36" s="1169" t="s">
        <v>724</v>
      </c>
      <c r="B36" s="1170"/>
      <c r="C36" s="1170"/>
      <c r="D36" s="1170"/>
      <c r="E36" s="1170"/>
      <c r="F36" s="1170"/>
      <c r="G36" s="1170"/>
      <c r="H36" s="1170"/>
      <c r="I36" s="1170"/>
      <c r="J36" s="1170"/>
      <c r="K36" s="1170"/>
      <c r="L36" s="1170"/>
      <c r="M36" s="1170"/>
      <c r="N36" s="1170"/>
      <c r="O36" s="1171"/>
      <c r="P36" s="460"/>
      <c r="Q36" s="460"/>
      <c r="R36" s="460"/>
      <c r="S36" s="460"/>
      <c r="T36" s="460"/>
    </row>
    <row r="37" spans="1:20" ht="70.5" customHeight="1" x14ac:dyDescent="0.45">
      <c r="A37" s="1172"/>
      <c r="B37" s="1173"/>
      <c r="C37" s="1174"/>
      <c r="D37" s="1175" t="s">
        <v>725</v>
      </c>
      <c r="E37" s="1176"/>
      <c r="F37" s="1177" t="s">
        <v>719</v>
      </c>
      <c r="G37" s="1178"/>
      <c r="H37" s="1179">
        <f>รวมภาระงานทั้งหมด!E27</f>
        <v>0</v>
      </c>
      <c r="I37" s="1180"/>
      <c r="J37" s="1180"/>
      <c r="K37" s="1180"/>
      <c r="L37" s="1180"/>
      <c r="M37" s="1181"/>
      <c r="N37" s="1182" t="s">
        <v>722</v>
      </c>
      <c r="O37" s="1183"/>
      <c r="P37" s="460"/>
      <c r="Q37" s="460"/>
      <c r="R37" s="460"/>
      <c r="S37" s="460"/>
      <c r="T37" s="460"/>
    </row>
    <row r="38" spans="1:20" ht="22.5" customHeight="1" x14ac:dyDescent="0.45">
      <c r="A38" s="1164" t="s">
        <v>726</v>
      </c>
      <c r="B38" s="1164"/>
      <c r="C38" s="1164"/>
      <c r="D38" s="1164"/>
      <c r="E38" s="1164"/>
      <c r="F38" s="1164"/>
      <c r="G38" s="1164"/>
      <c r="H38" s="1164"/>
      <c r="I38" s="1164"/>
      <c r="J38" s="1164"/>
      <c r="K38" s="1165">
        <f>K31+H34+H35+H37</f>
        <v>0</v>
      </c>
      <c r="L38" s="1164"/>
      <c r="M38" s="1164"/>
      <c r="N38" s="1184"/>
      <c r="O38" s="1185"/>
      <c r="P38" s="460"/>
      <c r="Q38" s="460"/>
      <c r="R38" s="460"/>
      <c r="S38" s="460"/>
      <c r="T38" s="460"/>
    </row>
    <row r="39" spans="1:20" ht="22.5" customHeight="1" x14ac:dyDescent="0.45">
      <c r="A39" s="1156"/>
      <c r="B39" s="1156"/>
      <c r="C39" s="1156"/>
      <c r="D39" s="1156"/>
      <c r="E39" s="1156"/>
      <c r="F39" s="1156"/>
      <c r="G39" s="1156"/>
      <c r="H39" s="1156"/>
      <c r="I39" s="1156"/>
      <c r="J39" s="1156"/>
      <c r="K39" s="1156"/>
      <c r="L39" s="1156"/>
      <c r="M39" s="1156"/>
      <c r="N39" s="1156"/>
      <c r="O39" s="1156"/>
      <c r="P39" s="460"/>
      <c r="Q39" s="460"/>
      <c r="R39" s="460"/>
      <c r="S39" s="460"/>
      <c r="T39" s="460"/>
    </row>
    <row r="40" spans="1:20" ht="22.5" customHeight="1" x14ac:dyDescent="0.45">
      <c r="A40" s="705"/>
      <c r="B40" s="705"/>
      <c r="C40" s="1160" t="s">
        <v>727</v>
      </c>
      <c r="D40" s="1160"/>
      <c r="E40" s="1160"/>
      <c r="F40" s="1160"/>
      <c r="G40" s="705"/>
      <c r="H40" s="706"/>
      <c r="I40" s="707"/>
      <c r="J40" s="707"/>
      <c r="K40" s="1160" t="s">
        <v>728</v>
      </c>
      <c r="L40" s="1062"/>
      <c r="M40" s="1062"/>
      <c r="N40" s="1062"/>
      <c r="O40" s="707"/>
      <c r="P40" s="460"/>
      <c r="Q40" s="460"/>
      <c r="R40" s="460"/>
      <c r="S40" s="460"/>
      <c r="T40" s="460"/>
    </row>
    <row r="41" spans="1:20" ht="21.95" customHeight="1" x14ac:dyDescent="0.45">
      <c r="A41" s="705"/>
      <c r="B41" s="705"/>
      <c r="C41" s="1160" t="s">
        <v>729</v>
      </c>
      <c r="D41" s="1160"/>
      <c r="E41" s="1160"/>
      <c r="F41" s="1160"/>
      <c r="G41" s="705"/>
      <c r="H41" s="706"/>
      <c r="I41" s="707"/>
      <c r="J41" s="707"/>
      <c r="K41" s="1160" t="s">
        <v>730</v>
      </c>
      <c r="L41" s="1062"/>
      <c r="M41" s="1062"/>
      <c r="N41" s="1062"/>
      <c r="O41" s="707"/>
      <c r="P41" s="460"/>
      <c r="Q41" s="460"/>
      <c r="R41" s="460"/>
      <c r="S41" s="460"/>
      <c r="T41" s="460"/>
    </row>
    <row r="42" spans="1:20" ht="21.95" customHeight="1" x14ac:dyDescent="0.45">
      <c r="A42" s="705"/>
      <c r="B42" s="705"/>
      <c r="C42" s="1160" t="s">
        <v>731</v>
      </c>
      <c r="D42" s="1160"/>
      <c r="E42" s="1160"/>
      <c r="F42" s="1160"/>
      <c r="G42" s="705"/>
      <c r="H42" s="706"/>
      <c r="I42" s="707"/>
      <c r="J42" s="707"/>
      <c r="K42" s="1160" t="s">
        <v>732</v>
      </c>
      <c r="L42" s="1062"/>
      <c r="M42" s="1062"/>
      <c r="N42" s="1062"/>
      <c r="O42" s="707"/>
      <c r="P42" s="460"/>
      <c r="Q42" s="460"/>
      <c r="R42" s="460"/>
      <c r="S42" s="460"/>
      <c r="T42" s="460"/>
    </row>
    <row r="43" spans="1:20" ht="21.95" customHeight="1" x14ac:dyDescent="0.45">
      <c r="A43" s="457" t="s">
        <v>733</v>
      </c>
      <c r="B43" s="457"/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ht="21.95" customHeight="1" x14ac:dyDescent="0.45">
      <c r="A44" s="1161" t="s">
        <v>734</v>
      </c>
      <c r="B44" s="1161"/>
      <c r="C44" s="1161"/>
      <c r="D44" s="1161"/>
      <c r="E44" s="1161"/>
      <c r="F44" s="1161"/>
      <c r="G44" s="1161"/>
      <c r="H44" s="1161" t="s">
        <v>735</v>
      </c>
      <c r="I44" s="1161"/>
      <c r="J44" s="1161"/>
      <c r="K44" s="1161"/>
      <c r="L44" s="1144" t="s">
        <v>736</v>
      </c>
      <c r="M44" s="1145"/>
      <c r="N44" s="1145"/>
      <c r="O44" s="1128" t="s">
        <v>737</v>
      </c>
      <c r="P44" s="456"/>
      <c r="Q44" s="456"/>
      <c r="R44" s="456"/>
      <c r="S44" s="456"/>
      <c r="T44" s="456"/>
    </row>
    <row r="45" spans="1:20" ht="21.95" customHeight="1" x14ac:dyDescent="0.45">
      <c r="A45" s="1161"/>
      <c r="B45" s="1161"/>
      <c r="C45" s="1161"/>
      <c r="D45" s="1161"/>
      <c r="E45" s="1161"/>
      <c r="F45" s="1161"/>
      <c r="G45" s="1161"/>
      <c r="H45" s="1161"/>
      <c r="I45" s="1161"/>
      <c r="J45" s="1161"/>
      <c r="K45" s="1161"/>
      <c r="L45" s="1146"/>
      <c r="M45" s="1147"/>
      <c r="N45" s="1147"/>
      <c r="O45" s="1129"/>
      <c r="P45" s="456"/>
      <c r="Q45" s="456"/>
      <c r="R45" s="456"/>
      <c r="S45" s="456"/>
      <c r="T45" s="456"/>
    </row>
    <row r="46" spans="1:20" ht="53.25" customHeight="1" x14ac:dyDescent="0.45">
      <c r="A46" s="1161"/>
      <c r="B46" s="1161"/>
      <c r="C46" s="1161"/>
      <c r="D46" s="1161"/>
      <c r="E46" s="1161"/>
      <c r="F46" s="1161"/>
      <c r="G46" s="1161"/>
      <c r="H46" s="1161"/>
      <c r="I46" s="1161"/>
      <c r="J46" s="1161"/>
      <c r="K46" s="1161"/>
      <c r="L46" s="1162"/>
      <c r="M46" s="1163"/>
      <c r="N46" s="1163"/>
      <c r="O46" s="1130"/>
      <c r="P46" s="456"/>
      <c r="Q46" s="456"/>
      <c r="R46" s="456"/>
      <c r="S46" s="456"/>
      <c r="T46" s="456"/>
    </row>
    <row r="47" spans="1:20" ht="21.95" customHeight="1" x14ac:dyDescent="0.45">
      <c r="A47" s="1150" t="s">
        <v>738</v>
      </c>
      <c r="B47" s="1150"/>
      <c r="C47" s="1150"/>
      <c r="D47" s="1150"/>
      <c r="E47" s="1150"/>
      <c r="F47" s="1150"/>
      <c r="G47" s="1150"/>
      <c r="H47" s="1151"/>
      <c r="I47" s="1151"/>
      <c r="J47" s="1151"/>
      <c r="K47" s="1151"/>
      <c r="L47" s="1152"/>
      <c r="M47" s="1153"/>
      <c r="N47" s="1154"/>
      <c r="O47" s="465" t="str">
        <f>IF(H47=0, "", MIN(100, (L47/H47)*100))</f>
        <v/>
      </c>
      <c r="P47" s="456"/>
      <c r="Q47" s="456"/>
      <c r="R47" s="456"/>
      <c r="S47" s="456"/>
      <c r="T47" s="456"/>
    </row>
    <row r="48" spans="1:20" ht="21.95" customHeight="1" x14ac:dyDescent="0.45">
      <c r="A48" s="1155" t="s">
        <v>913</v>
      </c>
      <c r="B48" s="1155"/>
      <c r="C48" s="1155"/>
      <c r="D48" s="1155"/>
      <c r="E48" s="1155"/>
      <c r="F48" s="1155"/>
      <c r="G48" s="1155"/>
      <c r="H48" s="1137"/>
      <c r="I48" s="1137"/>
      <c r="J48" s="1137"/>
      <c r="K48" s="1137"/>
      <c r="L48" s="1138"/>
      <c r="M48" s="1139"/>
      <c r="N48" s="1140"/>
      <c r="O48" s="465" t="str">
        <f t="shared" ref="O48:O49" si="0">IF(H48=0, "", MIN(100, (L48/H48)*100))</f>
        <v/>
      </c>
      <c r="P48" s="456"/>
      <c r="Q48" s="456"/>
      <c r="R48" s="456"/>
      <c r="S48" s="456"/>
      <c r="T48" s="456"/>
    </row>
    <row r="49" spans="1:20" ht="21.95" customHeight="1" x14ac:dyDescent="0.45">
      <c r="A49" s="1136" t="s">
        <v>739</v>
      </c>
      <c r="B49" s="1136"/>
      <c r="C49" s="1136"/>
      <c r="D49" s="1136"/>
      <c r="E49" s="1136"/>
      <c r="F49" s="1136"/>
      <c r="G49" s="1136"/>
      <c r="H49" s="1137"/>
      <c r="I49" s="1137"/>
      <c r="J49" s="1137"/>
      <c r="K49" s="1137"/>
      <c r="L49" s="1138"/>
      <c r="M49" s="1139"/>
      <c r="N49" s="1140"/>
      <c r="O49" s="465" t="str">
        <f t="shared" si="0"/>
        <v/>
      </c>
      <c r="P49" s="456"/>
      <c r="Q49" s="456"/>
      <c r="R49" s="456"/>
      <c r="S49" s="456"/>
      <c r="T49" s="456"/>
    </row>
    <row r="50" spans="1:20" ht="21.95" customHeight="1" x14ac:dyDescent="0.45">
      <c r="A50" s="1141" t="s">
        <v>740</v>
      </c>
      <c r="B50" s="1141"/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466">
        <f>SUM(O47:O49)</f>
        <v>0</v>
      </c>
      <c r="P50" s="456"/>
      <c r="Q50" s="456"/>
      <c r="R50" s="456"/>
      <c r="S50" s="456"/>
      <c r="T50" s="456"/>
    </row>
    <row r="51" spans="1:20" ht="27.75" customHeight="1" x14ac:dyDescent="0.45">
      <c r="A51" s="1141" t="s">
        <v>741</v>
      </c>
      <c r="B51" s="1141"/>
      <c r="C51" s="1141"/>
      <c r="D51" s="1141"/>
      <c r="E51" s="1141"/>
      <c r="F51" s="1141"/>
      <c r="G51" s="1141"/>
      <c r="H51" s="1141"/>
      <c r="I51" s="1141"/>
      <c r="J51" s="1141"/>
      <c r="K51" s="1141"/>
      <c r="L51" s="1141"/>
      <c r="M51" s="1141"/>
      <c r="N51" s="1141"/>
      <c r="O51" s="719">
        <f>SUM(O50*10)/300</f>
        <v>0</v>
      </c>
      <c r="P51" s="456"/>
      <c r="Q51" s="456"/>
      <c r="R51" s="456"/>
      <c r="S51" s="456"/>
      <c r="T51" s="456"/>
    </row>
    <row r="52" spans="1:20" ht="30.75" customHeight="1" x14ac:dyDescent="0.45">
      <c r="A52" s="1142" t="s">
        <v>914</v>
      </c>
      <c r="B52" s="1142"/>
      <c r="C52" s="1142"/>
      <c r="D52" s="1142"/>
      <c r="E52" s="1142"/>
      <c r="F52" s="1142"/>
      <c r="G52" s="1142"/>
      <c r="H52" s="1142" t="s">
        <v>742</v>
      </c>
      <c r="I52" s="1142"/>
      <c r="J52" s="1142"/>
      <c r="K52" s="1142"/>
      <c r="L52" s="1144" t="s">
        <v>743</v>
      </c>
      <c r="M52" s="1145"/>
      <c r="N52" s="1145"/>
      <c r="O52" s="1128" t="s">
        <v>737</v>
      </c>
      <c r="P52" s="456"/>
      <c r="Q52" s="456"/>
      <c r="R52" s="456"/>
      <c r="S52" s="456"/>
      <c r="T52" s="456"/>
    </row>
    <row r="53" spans="1:20" ht="27.75" customHeight="1" x14ac:dyDescent="0.45">
      <c r="A53" s="1142"/>
      <c r="B53" s="1142"/>
      <c r="C53" s="1142"/>
      <c r="D53" s="1142"/>
      <c r="E53" s="1142"/>
      <c r="F53" s="1142"/>
      <c r="G53" s="1142"/>
      <c r="H53" s="1142"/>
      <c r="I53" s="1142"/>
      <c r="J53" s="1142"/>
      <c r="K53" s="1142"/>
      <c r="L53" s="1146"/>
      <c r="M53" s="1147"/>
      <c r="N53" s="1147"/>
      <c r="O53" s="1129"/>
      <c r="P53" s="456"/>
      <c r="Q53" s="456"/>
      <c r="R53" s="456"/>
      <c r="S53" s="456"/>
      <c r="T53" s="456"/>
    </row>
    <row r="54" spans="1:20" ht="37.5" customHeight="1" x14ac:dyDescent="0.45">
      <c r="A54" s="1143"/>
      <c r="B54" s="1143"/>
      <c r="C54" s="1143"/>
      <c r="D54" s="1143"/>
      <c r="E54" s="1143"/>
      <c r="F54" s="1143"/>
      <c r="G54" s="1143"/>
      <c r="H54" s="1143"/>
      <c r="I54" s="1143"/>
      <c r="J54" s="1143"/>
      <c r="K54" s="1143"/>
      <c r="L54" s="1148"/>
      <c r="M54" s="1149"/>
      <c r="N54" s="1149"/>
      <c r="O54" s="1130"/>
      <c r="P54" s="456"/>
      <c r="Q54" s="456"/>
      <c r="R54" s="456"/>
      <c r="S54" s="456"/>
      <c r="T54" s="456"/>
    </row>
    <row r="55" spans="1:20" ht="21.95" customHeight="1" x14ac:dyDescent="0.45">
      <c r="A55" s="1131" t="s">
        <v>744</v>
      </c>
      <c r="B55" s="1131"/>
      <c r="C55" s="1131"/>
      <c r="D55" s="1131"/>
      <c r="E55" s="1131"/>
      <c r="F55" s="1131"/>
      <c r="G55" s="1131"/>
      <c r="H55" s="1132"/>
      <c r="I55" s="1132"/>
      <c r="J55" s="1132"/>
      <c r="K55" s="1132"/>
      <c r="L55" s="1133"/>
      <c r="M55" s="1134"/>
      <c r="N55" s="1135"/>
      <c r="O55" s="465" t="str">
        <f>IF(H55=0, "", MIN(100, (L55/H55)*100))</f>
        <v/>
      </c>
      <c r="P55" s="456"/>
      <c r="Q55" s="456"/>
      <c r="R55" s="456"/>
      <c r="S55" s="456"/>
      <c r="T55" s="456"/>
    </row>
    <row r="56" spans="1:20" ht="21.95" customHeight="1" x14ac:dyDescent="0.45">
      <c r="A56" s="1127" t="s">
        <v>745</v>
      </c>
      <c r="B56" s="1127"/>
      <c r="C56" s="1127"/>
      <c r="D56" s="1127"/>
      <c r="E56" s="1127"/>
      <c r="F56" s="1127"/>
      <c r="G56" s="1127"/>
      <c r="H56" s="1046"/>
      <c r="I56" s="1046"/>
      <c r="J56" s="1046"/>
      <c r="K56" s="1046"/>
      <c r="L56" s="1069"/>
      <c r="M56" s="1070"/>
      <c r="N56" s="1072"/>
      <c r="O56" s="465" t="str">
        <f t="shared" ref="O56:O59" si="1">IF(H56=0, "", MIN(100, (L56/H56)*100))</f>
        <v/>
      </c>
      <c r="P56" s="456"/>
      <c r="Q56" s="456"/>
      <c r="R56" s="456"/>
      <c r="S56" s="456"/>
      <c r="T56" s="456"/>
    </row>
    <row r="57" spans="1:20" ht="21.95" customHeight="1" x14ac:dyDescent="0.45">
      <c r="A57" s="1127" t="s">
        <v>746</v>
      </c>
      <c r="B57" s="1127"/>
      <c r="C57" s="1127"/>
      <c r="D57" s="1127"/>
      <c r="E57" s="1127"/>
      <c r="F57" s="1127"/>
      <c r="G57" s="1127"/>
      <c r="H57" s="1046"/>
      <c r="I57" s="1046"/>
      <c r="J57" s="1046"/>
      <c r="K57" s="1046"/>
      <c r="L57" s="1069"/>
      <c r="M57" s="1070"/>
      <c r="N57" s="1072"/>
      <c r="O57" s="465" t="str">
        <f t="shared" si="1"/>
        <v/>
      </c>
      <c r="P57" s="456"/>
      <c r="Q57" s="456"/>
      <c r="R57" s="456"/>
      <c r="S57" s="456"/>
      <c r="T57" s="456"/>
    </row>
    <row r="58" spans="1:20" ht="21.95" customHeight="1" x14ac:dyDescent="0.45">
      <c r="A58" s="1127" t="s">
        <v>747</v>
      </c>
      <c r="B58" s="1127"/>
      <c r="C58" s="1127"/>
      <c r="D58" s="1127"/>
      <c r="E58" s="1127"/>
      <c r="F58" s="1127"/>
      <c r="G58" s="1127"/>
      <c r="H58" s="1046"/>
      <c r="I58" s="1046"/>
      <c r="J58" s="1046"/>
      <c r="K58" s="1046"/>
      <c r="L58" s="1069"/>
      <c r="M58" s="1070"/>
      <c r="N58" s="1072"/>
      <c r="O58" s="465" t="str">
        <f t="shared" si="1"/>
        <v/>
      </c>
      <c r="P58" s="456"/>
      <c r="Q58" s="456"/>
      <c r="R58" s="456"/>
      <c r="S58" s="456"/>
      <c r="T58" s="456"/>
    </row>
    <row r="59" spans="1:20" ht="21.95" customHeight="1" x14ac:dyDescent="0.45">
      <c r="A59" s="1118" t="s">
        <v>748</v>
      </c>
      <c r="B59" s="1118"/>
      <c r="C59" s="1118"/>
      <c r="D59" s="1118"/>
      <c r="E59" s="1118"/>
      <c r="F59" s="1118"/>
      <c r="G59" s="1118"/>
      <c r="H59" s="1086"/>
      <c r="I59" s="1086"/>
      <c r="J59" s="1086"/>
      <c r="K59" s="1086"/>
      <c r="L59" s="1119"/>
      <c r="M59" s="1120"/>
      <c r="N59" s="1121"/>
      <c r="O59" s="465" t="str">
        <f t="shared" si="1"/>
        <v/>
      </c>
      <c r="P59" s="456"/>
      <c r="Q59" s="456"/>
      <c r="R59" s="456"/>
      <c r="S59" s="456"/>
      <c r="T59" s="456"/>
    </row>
    <row r="60" spans="1:20" ht="21.95" customHeight="1" x14ac:dyDescent="0.45">
      <c r="A60" s="1122" t="s">
        <v>749</v>
      </c>
      <c r="B60" s="1122"/>
      <c r="C60" s="1122"/>
      <c r="D60" s="1122"/>
      <c r="E60" s="1122"/>
      <c r="F60" s="1122"/>
      <c r="G60" s="1122"/>
      <c r="H60" s="1122"/>
      <c r="I60" s="1122"/>
      <c r="J60" s="1122"/>
      <c r="K60" s="1122"/>
      <c r="L60" s="1122"/>
      <c r="M60" s="1122"/>
      <c r="N60" s="1122"/>
      <c r="O60" s="467">
        <f>SUM(O55:O59)</f>
        <v>0</v>
      </c>
      <c r="P60" s="456"/>
      <c r="Q60" s="456"/>
      <c r="R60" s="456"/>
      <c r="S60" s="456"/>
      <c r="T60" s="456"/>
    </row>
    <row r="61" spans="1:20" ht="21.95" customHeight="1" x14ac:dyDescent="0.45">
      <c r="A61" s="1122" t="s">
        <v>750</v>
      </c>
      <c r="B61" s="1122"/>
      <c r="C61" s="1122"/>
      <c r="D61" s="1122"/>
      <c r="E61" s="1122"/>
      <c r="F61" s="1122"/>
      <c r="G61" s="1122"/>
      <c r="H61" s="1122"/>
      <c r="I61" s="1122"/>
      <c r="J61" s="1122"/>
      <c r="K61" s="1122"/>
      <c r="L61" s="1122"/>
      <c r="M61" s="1122"/>
      <c r="N61" s="1122"/>
      <c r="O61" s="719">
        <f>SUM(O60*20)/500</f>
        <v>0</v>
      </c>
      <c r="P61" s="456"/>
      <c r="Q61" s="456"/>
      <c r="R61" s="456"/>
      <c r="S61" s="456"/>
      <c r="T61" s="456"/>
    </row>
    <row r="62" spans="1:20" ht="21.95" customHeight="1" x14ac:dyDescent="0.45">
      <c r="A62" s="1123" t="s">
        <v>751</v>
      </c>
      <c r="B62" s="1123"/>
      <c r="C62" s="1123"/>
      <c r="D62" s="1123"/>
      <c r="E62" s="1123"/>
      <c r="F62" s="1123"/>
      <c r="G62" s="1123"/>
      <c r="H62" s="1123"/>
      <c r="I62" s="1123"/>
      <c r="J62" s="1123"/>
      <c r="K62" s="1123"/>
      <c r="L62" s="1123"/>
      <c r="M62" s="1123"/>
      <c r="N62" s="1123"/>
      <c r="O62" s="720">
        <f>SUM(O51+O61)</f>
        <v>0</v>
      </c>
      <c r="P62" s="456"/>
      <c r="Q62" s="456"/>
      <c r="R62" s="456"/>
      <c r="S62" s="456"/>
      <c r="T62" s="456"/>
    </row>
    <row r="63" spans="1:20" ht="19.5" customHeight="1" x14ac:dyDescent="0.45">
      <c r="A63" s="1111" t="s">
        <v>752</v>
      </c>
      <c r="B63" s="1111"/>
      <c r="C63" s="1111"/>
      <c r="D63" s="1111"/>
      <c r="E63" s="1111"/>
      <c r="F63" s="1111"/>
      <c r="G63" s="1111"/>
      <c r="H63" s="1111"/>
      <c r="I63" s="1111"/>
      <c r="J63" s="1111"/>
      <c r="K63" s="1111"/>
      <c r="L63" s="1111"/>
      <c r="M63" s="1111"/>
      <c r="N63" s="1111"/>
      <c r="O63" s="1111"/>
      <c r="P63" s="456"/>
      <c r="Q63" s="456"/>
      <c r="R63" s="456"/>
      <c r="S63" s="456"/>
      <c r="T63" s="456"/>
    </row>
    <row r="64" spans="1:20" ht="21.95" customHeight="1" x14ac:dyDescent="0.45">
      <c r="A64" s="1112" t="s">
        <v>753</v>
      </c>
      <c r="B64" s="1112"/>
      <c r="C64" s="1112"/>
      <c r="D64" s="1112"/>
      <c r="E64" s="1112"/>
      <c r="F64" s="1112"/>
      <c r="G64" s="1112"/>
      <c r="H64" s="1112"/>
      <c r="I64" s="1112"/>
      <c r="J64" s="1112"/>
      <c r="K64" s="1112"/>
      <c r="L64" s="1112"/>
      <c r="M64" s="1112"/>
      <c r="N64" s="1112"/>
      <c r="O64" s="1112"/>
      <c r="P64" s="457"/>
      <c r="Q64" s="457"/>
      <c r="R64" s="457"/>
      <c r="S64" s="457"/>
      <c r="T64" s="457"/>
    </row>
    <row r="65" spans="1:20" ht="21.95" customHeight="1" x14ac:dyDescent="0.45">
      <c r="A65" s="1113" t="s">
        <v>754</v>
      </c>
      <c r="B65" s="1114"/>
      <c r="C65" s="1114"/>
      <c r="D65" s="1114"/>
      <c r="E65" s="1114"/>
      <c r="F65" s="1114"/>
      <c r="G65" s="1114"/>
      <c r="H65" s="1115"/>
      <c r="I65" s="1113" t="s">
        <v>983</v>
      </c>
      <c r="J65" s="1114"/>
      <c r="K65" s="1114"/>
      <c r="L65" s="1114"/>
      <c r="M65" s="1114"/>
      <c r="N65" s="1114"/>
      <c r="O65" s="1115"/>
      <c r="P65" s="456"/>
      <c r="Q65" s="456"/>
      <c r="R65" s="456"/>
      <c r="S65" s="456"/>
      <c r="T65" s="456"/>
    </row>
    <row r="66" spans="1:20" ht="21.95" customHeight="1" x14ac:dyDescent="0.45">
      <c r="A66" s="1090" t="s">
        <v>993</v>
      </c>
      <c r="B66" s="1090"/>
      <c r="C66" s="1090"/>
      <c r="D66" s="1090"/>
      <c r="E66" s="1090"/>
      <c r="F66" s="1091"/>
      <c r="G66" s="1116" t="s">
        <v>755</v>
      </c>
      <c r="H66" s="1117"/>
      <c r="I66" s="1124" t="s">
        <v>984</v>
      </c>
      <c r="J66" s="1125"/>
      <c r="K66" s="1125"/>
      <c r="L66" s="1125"/>
      <c r="M66" s="1125"/>
      <c r="N66" s="1125"/>
      <c r="O66" s="1126"/>
      <c r="P66" s="456"/>
      <c r="Q66" s="456"/>
      <c r="R66" s="456"/>
      <c r="S66" s="456"/>
      <c r="T66" s="456"/>
    </row>
    <row r="67" spans="1:20" ht="21.95" customHeight="1" x14ac:dyDescent="0.45">
      <c r="A67" s="1090" t="s">
        <v>757</v>
      </c>
      <c r="B67" s="1090"/>
      <c r="C67" s="1090"/>
      <c r="D67" s="1090"/>
      <c r="E67" s="1090"/>
      <c r="F67" s="1091"/>
      <c r="G67" s="1092">
        <f>SUM(K38)</f>
        <v>0</v>
      </c>
      <c r="H67" s="1093"/>
      <c r="I67" s="1096" t="s">
        <v>985</v>
      </c>
      <c r="J67" s="1097"/>
      <c r="K67" s="1097"/>
      <c r="L67" s="1097"/>
      <c r="M67" s="1097"/>
      <c r="N67" s="1097"/>
      <c r="O67" s="1098"/>
      <c r="P67" s="456"/>
      <c r="Q67" s="456"/>
      <c r="R67" s="456"/>
      <c r="S67" s="456"/>
      <c r="T67" s="456"/>
    </row>
    <row r="68" spans="1:20" ht="21.95" customHeight="1" x14ac:dyDescent="0.45">
      <c r="A68" s="1090" t="s">
        <v>759</v>
      </c>
      <c r="B68" s="1090"/>
      <c r="C68" s="1090"/>
      <c r="D68" s="1090"/>
      <c r="E68" s="1090"/>
      <c r="F68" s="1091"/>
      <c r="G68" s="1092">
        <f>SUM(O62)</f>
        <v>0</v>
      </c>
      <c r="H68" s="1093"/>
      <c r="I68" s="1096" t="s">
        <v>986</v>
      </c>
      <c r="J68" s="1097"/>
      <c r="K68" s="1097"/>
      <c r="L68" s="1097"/>
      <c r="M68" s="1097"/>
      <c r="N68" s="1097"/>
      <c r="O68" s="1098"/>
      <c r="P68" s="456"/>
      <c r="Q68" s="456"/>
      <c r="R68" s="456"/>
      <c r="S68" s="456"/>
      <c r="T68" s="456"/>
    </row>
    <row r="69" spans="1:20" ht="21.95" customHeight="1" x14ac:dyDescent="0.45">
      <c r="A69" s="1094" t="s">
        <v>761</v>
      </c>
      <c r="B69" s="1094"/>
      <c r="C69" s="1094"/>
      <c r="D69" s="1094"/>
      <c r="E69" s="1094"/>
      <c r="F69" s="1095"/>
      <c r="G69" s="1092">
        <f>G67+G68</f>
        <v>0</v>
      </c>
      <c r="H69" s="1093"/>
      <c r="I69" s="735" t="s">
        <v>992</v>
      </c>
      <c r="J69" s="708" t="s">
        <v>987</v>
      </c>
      <c r="K69" s="708"/>
      <c r="L69" s="1099" t="s">
        <v>756</v>
      </c>
      <c r="M69" s="1099"/>
      <c r="N69" s="1099"/>
      <c r="O69" s="1100"/>
      <c r="P69" s="456"/>
      <c r="Q69" s="456"/>
      <c r="R69" s="456"/>
      <c r="S69" s="456"/>
      <c r="T69" s="456"/>
    </row>
    <row r="70" spans="1:20" ht="21.95" customHeight="1" x14ac:dyDescent="0.45">
      <c r="A70" s="1103"/>
      <c r="B70" s="1104"/>
      <c r="C70" s="1104"/>
      <c r="D70" s="1104"/>
      <c r="E70" s="1104"/>
      <c r="F70" s="1104"/>
      <c r="G70" s="1104"/>
      <c r="H70" s="1105"/>
      <c r="I70" s="735" t="s">
        <v>992</v>
      </c>
      <c r="J70" s="708" t="s">
        <v>988</v>
      </c>
      <c r="K70" s="708"/>
      <c r="L70" s="1101" t="s">
        <v>758</v>
      </c>
      <c r="M70" s="1101"/>
      <c r="N70" s="1101"/>
      <c r="O70" s="1102"/>
      <c r="P70" s="456"/>
      <c r="Q70" s="456"/>
      <c r="R70" s="456"/>
      <c r="S70" s="456"/>
      <c r="T70" s="456"/>
    </row>
    <row r="71" spans="1:20" ht="21.95" customHeight="1" x14ac:dyDescent="0.45">
      <c r="A71" s="1103"/>
      <c r="B71" s="1104"/>
      <c r="C71" s="1104"/>
      <c r="D71" s="1104"/>
      <c r="E71" s="1104"/>
      <c r="F71" s="1104"/>
      <c r="G71" s="1104"/>
      <c r="H71" s="1105"/>
      <c r="I71" s="735" t="s">
        <v>992</v>
      </c>
      <c r="J71" s="708" t="s">
        <v>989</v>
      </c>
      <c r="K71" s="708"/>
      <c r="L71" s="1101" t="s">
        <v>760</v>
      </c>
      <c r="M71" s="1101"/>
      <c r="N71" s="1101"/>
      <c r="O71" s="1102"/>
      <c r="P71" s="456"/>
      <c r="Q71" s="456"/>
      <c r="R71" s="456"/>
      <c r="S71" s="456"/>
      <c r="T71" s="456"/>
    </row>
    <row r="72" spans="1:20" ht="21.95" customHeight="1" x14ac:dyDescent="0.45">
      <c r="A72" s="1091" t="s">
        <v>101</v>
      </c>
      <c r="B72" s="1106"/>
      <c r="C72" s="1106"/>
      <c r="D72" s="1106"/>
      <c r="E72" s="1106"/>
      <c r="F72" s="1106"/>
      <c r="G72" s="1106"/>
      <c r="H72" s="1107"/>
      <c r="I72" s="735" t="s">
        <v>992</v>
      </c>
      <c r="J72" s="708" t="s">
        <v>990</v>
      </c>
      <c r="K72" s="708"/>
      <c r="L72" s="1101" t="s">
        <v>762</v>
      </c>
      <c r="M72" s="1101"/>
      <c r="N72" s="1101"/>
      <c r="O72" s="1102"/>
      <c r="P72" s="456"/>
      <c r="Q72" s="456"/>
      <c r="R72" s="456"/>
      <c r="S72" s="456"/>
      <c r="T72" s="456"/>
    </row>
    <row r="73" spans="1:20" ht="21.95" customHeight="1" x14ac:dyDescent="0.45">
      <c r="A73" s="1091" t="s">
        <v>998</v>
      </c>
      <c r="B73" s="1106"/>
      <c r="C73" s="1106"/>
      <c r="D73" s="1106"/>
      <c r="E73" s="1106"/>
      <c r="F73" s="1106"/>
      <c r="G73" s="1106"/>
      <c r="H73" s="1107"/>
      <c r="I73" s="735" t="s">
        <v>992</v>
      </c>
      <c r="J73" s="708" t="s">
        <v>991</v>
      </c>
      <c r="K73" s="708"/>
      <c r="L73" s="1101" t="s">
        <v>763</v>
      </c>
      <c r="M73" s="1101"/>
      <c r="N73" s="1101"/>
      <c r="O73" s="1102"/>
      <c r="P73" s="456"/>
      <c r="Q73" s="456"/>
      <c r="R73" s="456"/>
      <c r="S73" s="456"/>
      <c r="T73" s="456"/>
    </row>
    <row r="74" spans="1:20" ht="21.95" customHeight="1" x14ac:dyDescent="0.45">
      <c r="A74" s="1108"/>
      <c r="B74" s="1109"/>
      <c r="C74" s="1109"/>
      <c r="D74" s="1109"/>
      <c r="E74" s="1109"/>
      <c r="F74" s="1109"/>
      <c r="G74" s="1109"/>
      <c r="H74" s="1110"/>
      <c r="I74" s="1108"/>
      <c r="J74" s="1109"/>
      <c r="K74" s="1109"/>
      <c r="L74" s="1109"/>
      <c r="M74" s="1109"/>
      <c r="N74" s="1109"/>
      <c r="O74" s="1109"/>
      <c r="P74" s="456"/>
      <c r="Q74" s="456"/>
      <c r="R74" s="456"/>
      <c r="S74" s="456"/>
      <c r="T74" s="456"/>
    </row>
    <row r="75" spans="1:20" ht="21.95" customHeight="1" x14ac:dyDescent="0.45">
      <c r="A75" s="1089" t="s">
        <v>764</v>
      </c>
      <c r="B75" s="1089"/>
      <c r="C75" s="1089"/>
      <c r="D75" s="1089"/>
      <c r="E75" s="1089"/>
      <c r="F75" s="1089"/>
      <c r="G75" s="1089"/>
      <c r="H75" s="1089"/>
      <c r="I75" s="1089" t="s">
        <v>765</v>
      </c>
      <c r="J75" s="1089"/>
      <c r="K75" s="1089"/>
      <c r="L75" s="1089"/>
      <c r="M75" s="1089"/>
      <c r="N75" s="1089"/>
      <c r="O75" s="1089"/>
      <c r="P75" s="456"/>
      <c r="Q75" s="456"/>
      <c r="R75" s="456"/>
      <c r="S75" s="456"/>
      <c r="T75" s="456"/>
    </row>
    <row r="76" spans="1:20" ht="21.95" customHeight="1" x14ac:dyDescent="0.45">
      <c r="A76" s="1046" t="s">
        <v>766</v>
      </c>
      <c r="B76" s="1046"/>
      <c r="C76" s="1046"/>
      <c r="D76" s="1046"/>
      <c r="E76" s="1046"/>
      <c r="F76" s="1046"/>
      <c r="G76" s="1046"/>
      <c r="H76" s="1046"/>
      <c r="I76" s="1084" t="s">
        <v>767</v>
      </c>
      <c r="J76" s="1084"/>
      <c r="K76" s="1084"/>
      <c r="L76" s="1084"/>
      <c r="M76" s="1084"/>
      <c r="N76" s="1084"/>
      <c r="O76" s="1085"/>
      <c r="P76" s="456"/>
      <c r="Q76" s="456"/>
      <c r="R76" s="456"/>
      <c r="S76" s="456"/>
      <c r="T76" s="456"/>
    </row>
    <row r="77" spans="1:20" ht="21.95" customHeight="1" x14ac:dyDescent="0.45">
      <c r="A77" s="1046" t="s">
        <v>766</v>
      </c>
      <c r="B77" s="1046"/>
      <c r="C77" s="1046"/>
      <c r="D77" s="1046"/>
      <c r="E77" s="1046"/>
      <c r="F77" s="1046"/>
      <c r="G77" s="1046"/>
      <c r="H77" s="1046"/>
      <c r="I77" s="1084" t="s">
        <v>767</v>
      </c>
      <c r="J77" s="1084"/>
      <c r="K77" s="1084"/>
      <c r="L77" s="1084"/>
      <c r="M77" s="1084"/>
      <c r="N77" s="1084"/>
      <c r="O77" s="1085"/>
      <c r="P77" s="456"/>
      <c r="Q77" s="456"/>
      <c r="R77" s="456"/>
      <c r="S77" s="456"/>
      <c r="T77" s="456"/>
    </row>
    <row r="78" spans="1:20" ht="21.95" customHeight="1" x14ac:dyDescent="0.45">
      <c r="A78" s="1046" t="s">
        <v>766</v>
      </c>
      <c r="B78" s="1046"/>
      <c r="C78" s="1046"/>
      <c r="D78" s="1046"/>
      <c r="E78" s="1046"/>
      <c r="F78" s="1046"/>
      <c r="G78" s="1046"/>
      <c r="H78" s="1046"/>
      <c r="I78" s="1084" t="s">
        <v>767</v>
      </c>
      <c r="J78" s="1084"/>
      <c r="K78" s="1084"/>
      <c r="L78" s="1084"/>
      <c r="M78" s="1084"/>
      <c r="N78" s="1084"/>
      <c r="O78" s="1085"/>
      <c r="P78" s="456"/>
      <c r="Q78" s="456"/>
      <c r="R78" s="456"/>
      <c r="S78" s="456"/>
      <c r="T78" s="456"/>
    </row>
    <row r="79" spans="1:20" ht="21.95" customHeight="1" x14ac:dyDescent="0.45">
      <c r="A79" s="1086" t="s">
        <v>766</v>
      </c>
      <c r="B79" s="1086"/>
      <c r="C79" s="1086"/>
      <c r="D79" s="1086"/>
      <c r="E79" s="1086"/>
      <c r="F79" s="1086"/>
      <c r="G79" s="1086"/>
      <c r="H79" s="1086"/>
      <c r="I79" s="1087" t="s">
        <v>767</v>
      </c>
      <c r="J79" s="1087"/>
      <c r="K79" s="1087"/>
      <c r="L79" s="1087"/>
      <c r="M79" s="1087"/>
      <c r="N79" s="1087"/>
      <c r="O79" s="1088"/>
      <c r="P79" s="456"/>
      <c r="Q79" s="456"/>
      <c r="R79" s="456"/>
      <c r="S79" s="456"/>
      <c r="T79" s="456"/>
    </row>
    <row r="80" spans="1:20" ht="21.95" customHeight="1" x14ac:dyDescent="0.45">
      <c r="A80" s="1079" t="s">
        <v>768</v>
      </c>
      <c r="B80" s="1079"/>
      <c r="C80" s="1079"/>
      <c r="D80" s="1079"/>
      <c r="E80" s="1079"/>
      <c r="F80" s="1079"/>
      <c r="G80" s="1079"/>
      <c r="H80" s="1079"/>
      <c r="I80" s="1079"/>
      <c r="J80" s="1079"/>
      <c r="K80" s="1079"/>
      <c r="L80" s="1079"/>
      <c r="M80" s="1079"/>
      <c r="N80" s="1079"/>
      <c r="O80" s="1079"/>
      <c r="P80" s="456"/>
      <c r="Q80" s="456"/>
      <c r="R80" s="456"/>
      <c r="S80" s="456"/>
      <c r="T80" s="456"/>
    </row>
    <row r="81" spans="1:20" ht="21.95" customHeight="1" x14ac:dyDescent="0.45">
      <c r="A81" s="1079" t="s">
        <v>769</v>
      </c>
      <c r="B81" s="1079"/>
      <c r="C81" s="1079"/>
      <c r="D81" s="1079"/>
      <c r="E81" s="1079"/>
      <c r="F81" s="1079"/>
      <c r="G81" s="1079"/>
      <c r="H81" s="1079"/>
      <c r="I81" s="1079" t="s">
        <v>770</v>
      </c>
      <c r="J81" s="1079"/>
      <c r="K81" s="1079"/>
      <c r="L81" s="1079"/>
      <c r="M81" s="1079"/>
      <c r="N81" s="1079"/>
      <c r="O81" s="1079"/>
      <c r="P81" s="456"/>
      <c r="Q81" s="456"/>
      <c r="R81" s="456"/>
      <c r="S81" s="456"/>
      <c r="T81" s="456"/>
    </row>
    <row r="82" spans="1:20" ht="21.95" customHeight="1" x14ac:dyDescent="0.45">
      <c r="A82" s="1080" t="s">
        <v>771</v>
      </c>
      <c r="B82" s="1081"/>
      <c r="C82" s="1081"/>
      <c r="D82" s="1081"/>
      <c r="E82" s="1081"/>
      <c r="F82" s="1081"/>
      <c r="G82" s="1081"/>
      <c r="H82" s="1082"/>
      <c r="I82" s="1080" t="s">
        <v>772</v>
      </c>
      <c r="J82" s="1081"/>
      <c r="K82" s="1081"/>
      <c r="L82" s="1081"/>
      <c r="M82" s="1081"/>
      <c r="N82" s="1081"/>
      <c r="O82" s="1083"/>
      <c r="P82" s="456"/>
      <c r="Q82" s="456"/>
      <c r="R82" s="456"/>
      <c r="S82" s="456"/>
      <c r="T82" s="456"/>
    </row>
    <row r="83" spans="1:20" ht="21.95" customHeight="1" x14ac:dyDescent="0.45">
      <c r="A83" s="1069" t="s">
        <v>771</v>
      </c>
      <c r="B83" s="1070"/>
      <c r="C83" s="1070"/>
      <c r="D83" s="1070"/>
      <c r="E83" s="1070"/>
      <c r="F83" s="1070"/>
      <c r="G83" s="1070"/>
      <c r="H83" s="1071"/>
      <c r="I83" s="1069" t="s">
        <v>772</v>
      </c>
      <c r="J83" s="1070"/>
      <c r="K83" s="1070"/>
      <c r="L83" s="1070"/>
      <c r="M83" s="1070"/>
      <c r="N83" s="1070"/>
      <c r="O83" s="1072"/>
      <c r="P83" s="456"/>
      <c r="Q83" s="456"/>
      <c r="R83" s="456"/>
      <c r="S83" s="456"/>
      <c r="T83" s="456"/>
    </row>
    <row r="84" spans="1:20" ht="21.95" customHeight="1" x14ac:dyDescent="0.45">
      <c r="A84" s="1069" t="s">
        <v>771</v>
      </c>
      <c r="B84" s="1070"/>
      <c r="C84" s="1070"/>
      <c r="D84" s="1070"/>
      <c r="E84" s="1070"/>
      <c r="F84" s="1070"/>
      <c r="G84" s="1070"/>
      <c r="H84" s="1071"/>
      <c r="I84" s="1069" t="s">
        <v>772</v>
      </c>
      <c r="J84" s="1070"/>
      <c r="K84" s="1070"/>
      <c r="L84" s="1070"/>
      <c r="M84" s="1070"/>
      <c r="N84" s="1070"/>
      <c r="O84" s="1072"/>
      <c r="P84" s="456"/>
      <c r="Q84" s="456"/>
      <c r="R84" s="456"/>
      <c r="S84" s="456"/>
      <c r="T84" s="456"/>
    </row>
    <row r="85" spans="1:20" ht="21.95" customHeight="1" x14ac:dyDescent="0.45">
      <c r="A85" s="1069"/>
      <c r="B85" s="1070"/>
      <c r="C85" s="1070"/>
      <c r="D85" s="1070"/>
      <c r="E85" s="1070"/>
      <c r="F85" s="1070"/>
      <c r="G85" s="1070"/>
      <c r="H85" s="1071"/>
      <c r="I85" s="1069"/>
      <c r="J85" s="1070"/>
      <c r="K85" s="1070"/>
      <c r="L85" s="1070"/>
      <c r="M85" s="1070"/>
      <c r="N85" s="1070"/>
      <c r="O85" s="1072"/>
      <c r="P85" s="456"/>
      <c r="Q85" s="456"/>
      <c r="R85" s="456"/>
      <c r="S85" s="456"/>
      <c r="T85" s="456"/>
    </row>
    <row r="86" spans="1:20" ht="21.95" customHeight="1" x14ac:dyDescent="0.45">
      <c r="A86" s="1069" t="s">
        <v>773</v>
      </c>
      <c r="B86" s="1070"/>
      <c r="C86" s="1070"/>
      <c r="D86" s="1070"/>
      <c r="E86" s="1070"/>
      <c r="F86" s="1070"/>
      <c r="G86" s="1070"/>
      <c r="H86" s="1071"/>
      <c r="I86" s="1069" t="s">
        <v>773</v>
      </c>
      <c r="J86" s="1070"/>
      <c r="K86" s="1070"/>
      <c r="L86" s="1070"/>
      <c r="M86" s="1070"/>
      <c r="N86" s="1070"/>
      <c r="O86" s="1072"/>
      <c r="P86" s="456"/>
      <c r="Q86" s="456"/>
      <c r="R86" s="456"/>
      <c r="S86" s="456"/>
      <c r="T86" s="456"/>
    </row>
    <row r="87" spans="1:20" ht="21.95" customHeight="1" x14ac:dyDescent="0.45">
      <c r="A87" s="1069" t="s">
        <v>774</v>
      </c>
      <c r="B87" s="1070"/>
      <c r="C87" s="1070"/>
      <c r="D87" s="1070"/>
      <c r="E87" s="1070"/>
      <c r="F87" s="1070"/>
      <c r="G87" s="1070"/>
      <c r="H87" s="1071"/>
      <c r="I87" s="1069" t="s">
        <v>774</v>
      </c>
      <c r="J87" s="1070"/>
      <c r="K87" s="1070"/>
      <c r="L87" s="1070"/>
      <c r="M87" s="1070"/>
      <c r="N87" s="1070"/>
      <c r="O87" s="1072"/>
      <c r="P87" s="456"/>
      <c r="Q87" s="456"/>
      <c r="R87" s="456"/>
      <c r="S87" s="456"/>
      <c r="T87" s="456"/>
    </row>
    <row r="88" spans="1:20" ht="21.95" customHeight="1" x14ac:dyDescent="0.45">
      <c r="A88" s="1073" t="s">
        <v>775</v>
      </c>
      <c r="B88" s="1074"/>
      <c r="C88" s="1074"/>
      <c r="D88" s="1074"/>
      <c r="E88" s="1074"/>
      <c r="F88" s="1074"/>
      <c r="G88" s="1074"/>
      <c r="H88" s="1075"/>
      <c r="I88" s="1076" t="s">
        <v>775</v>
      </c>
      <c r="J88" s="1077"/>
      <c r="K88" s="1077"/>
      <c r="L88" s="1077"/>
      <c r="M88" s="1077"/>
      <c r="N88" s="1077"/>
      <c r="O88" s="1078"/>
      <c r="P88" s="456"/>
      <c r="Q88" s="456"/>
      <c r="R88" s="456"/>
      <c r="S88" s="456"/>
      <c r="T88" s="456"/>
    </row>
    <row r="89" spans="1:20" ht="21.95" customHeight="1" x14ac:dyDescent="0.45">
      <c r="A89" s="1079" t="s">
        <v>776</v>
      </c>
      <c r="B89" s="1079"/>
      <c r="C89" s="1079"/>
      <c r="D89" s="1079"/>
      <c r="E89" s="1079"/>
      <c r="F89" s="1079"/>
      <c r="G89" s="1079"/>
      <c r="H89" s="1079"/>
      <c r="I89" s="709"/>
      <c r="J89" s="710"/>
      <c r="K89" s="710"/>
      <c r="L89" s="710"/>
      <c r="M89" s="710"/>
      <c r="N89" s="710"/>
      <c r="O89" s="710"/>
      <c r="P89" s="456"/>
      <c r="Q89" s="456"/>
      <c r="R89" s="456"/>
      <c r="S89" s="456"/>
      <c r="T89" s="456"/>
    </row>
    <row r="90" spans="1:20" ht="21.95" customHeight="1" x14ac:dyDescent="0.45">
      <c r="A90" s="1061" t="s">
        <v>777</v>
      </c>
      <c r="B90" s="1062"/>
      <c r="C90" s="1062"/>
      <c r="D90" s="1062"/>
      <c r="E90" s="1062"/>
      <c r="F90" s="1062"/>
      <c r="G90" s="1062"/>
      <c r="H90" s="1063"/>
      <c r="I90" s="711"/>
      <c r="J90" s="712"/>
      <c r="K90" s="712"/>
      <c r="L90" s="712"/>
      <c r="M90" s="712"/>
      <c r="N90" s="712"/>
      <c r="O90" s="712"/>
      <c r="P90" s="456"/>
      <c r="Q90" s="456"/>
      <c r="R90" s="456"/>
      <c r="S90" s="456"/>
      <c r="T90" s="456"/>
    </row>
    <row r="91" spans="1:20" ht="21.95" customHeight="1" x14ac:dyDescent="0.45">
      <c r="A91" s="1061" t="s">
        <v>777</v>
      </c>
      <c r="B91" s="1062"/>
      <c r="C91" s="1062"/>
      <c r="D91" s="1062"/>
      <c r="E91" s="1062"/>
      <c r="F91" s="1062"/>
      <c r="G91" s="1062"/>
      <c r="H91" s="1063"/>
      <c r="I91" s="711"/>
      <c r="J91" s="712"/>
      <c r="K91" s="712"/>
      <c r="L91" s="712"/>
      <c r="M91" s="712"/>
      <c r="N91" s="712"/>
      <c r="O91" s="712"/>
      <c r="P91" s="456"/>
      <c r="Q91" s="456"/>
      <c r="R91" s="456"/>
      <c r="S91" s="456"/>
      <c r="T91" s="456"/>
    </row>
    <row r="92" spans="1:20" ht="21.95" customHeight="1" x14ac:dyDescent="0.45">
      <c r="A92" s="1061"/>
      <c r="B92" s="1039"/>
      <c r="C92" s="1039"/>
      <c r="D92" s="1039"/>
      <c r="E92" s="1039"/>
      <c r="F92" s="1039"/>
      <c r="G92" s="1039"/>
      <c r="H92" s="1064"/>
      <c r="I92" s="711"/>
      <c r="J92" s="712"/>
      <c r="K92" s="712"/>
      <c r="L92" s="712"/>
      <c r="M92" s="712"/>
      <c r="N92" s="712"/>
      <c r="O92" s="712"/>
      <c r="P92" s="456"/>
      <c r="Q92" s="456"/>
      <c r="R92" s="456"/>
      <c r="S92" s="456"/>
      <c r="T92" s="456"/>
    </row>
    <row r="93" spans="1:20" ht="21.95" customHeight="1" x14ac:dyDescent="0.45">
      <c r="A93" s="1061" t="s">
        <v>773</v>
      </c>
      <c r="B93" s="1039"/>
      <c r="C93" s="1039"/>
      <c r="D93" s="1039"/>
      <c r="E93" s="1039"/>
      <c r="F93" s="1039"/>
      <c r="G93" s="1039"/>
      <c r="H93" s="1064"/>
      <c r="I93" s="711"/>
      <c r="J93" s="712"/>
      <c r="K93" s="712"/>
      <c r="L93" s="712"/>
      <c r="M93" s="712"/>
      <c r="N93" s="712"/>
      <c r="O93" s="712"/>
      <c r="P93" s="456"/>
      <c r="Q93" s="456"/>
      <c r="R93" s="456"/>
      <c r="S93" s="456"/>
      <c r="T93" s="456"/>
    </row>
    <row r="94" spans="1:20" ht="21.95" customHeight="1" x14ac:dyDescent="0.45">
      <c r="A94" s="1061" t="s">
        <v>774</v>
      </c>
      <c r="B94" s="1039"/>
      <c r="C94" s="1039"/>
      <c r="D94" s="1039"/>
      <c r="E94" s="1039"/>
      <c r="F94" s="1039"/>
      <c r="G94" s="1039"/>
      <c r="H94" s="1064"/>
      <c r="I94" s="711"/>
      <c r="J94" s="712"/>
      <c r="K94" s="712"/>
      <c r="L94" s="712"/>
      <c r="M94" s="712"/>
      <c r="N94" s="712"/>
      <c r="O94" s="712"/>
      <c r="P94" s="456"/>
      <c r="Q94" s="456"/>
      <c r="R94" s="456"/>
      <c r="S94" s="456"/>
      <c r="T94" s="456"/>
    </row>
    <row r="95" spans="1:20" ht="21.95" customHeight="1" x14ac:dyDescent="0.45">
      <c r="A95" s="1065" t="s">
        <v>775</v>
      </c>
      <c r="B95" s="1066"/>
      <c r="C95" s="1066"/>
      <c r="D95" s="1066"/>
      <c r="E95" s="1066"/>
      <c r="F95" s="1066"/>
      <c r="G95" s="1066"/>
      <c r="H95" s="1067"/>
      <c r="I95" s="711"/>
      <c r="J95" s="712"/>
      <c r="K95" s="712"/>
      <c r="L95" s="712"/>
      <c r="M95" s="712"/>
      <c r="N95" s="712"/>
      <c r="O95" s="712"/>
      <c r="P95" s="456"/>
      <c r="Q95" s="456"/>
      <c r="R95" s="456"/>
      <c r="S95" s="456"/>
      <c r="T95" s="456"/>
    </row>
    <row r="96" spans="1:20" ht="21.95" customHeight="1" x14ac:dyDescent="0.45">
      <c r="A96" s="1068" t="s">
        <v>778</v>
      </c>
      <c r="B96" s="1068"/>
      <c r="C96" s="1068"/>
      <c r="D96" s="1068"/>
      <c r="E96" s="1068"/>
      <c r="F96" s="1068"/>
      <c r="G96" s="1068"/>
      <c r="H96" s="1068"/>
      <c r="I96" s="1068"/>
      <c r="J96" s="1068"/>
      <c r="K96" s="713"/>
      <c r="L96" s="713"/>
      <c r="M96" s="713"/>
      <c r="N96" s="713"/>
      <c r="O96" s="713"/>
      <c r="P96" s="456"/>
      <c r="Q96" s="456"/>
      <c r="R96" s="456"/>
      <c r="S96" s="456"/>
      <c r="T96" s="456"/>
    </row>
    <row r="97" spans="1:20" ht="21.95" customHeight="1" x14ac:dyDescent="0.45">
      <c r="A97" s="1051" t="s">
        <v>779</v>
      </c>
      <c r="B97" s="1052"/>
      <c r="C97" s="1052"/>
      <c r="D97" s="1052"/>
      <c r="E97" s="1052"/>
      <c r="F97" s="1052"/>
      <c r="G97" s="1052"/>
      <c r="H97" s="1053"/>
      <c r="I97" s="1051" t="s">
        <v>780</v>
      </c>
      <c r="J97" s="1052"/>
      <c r="K97" s="1052"/>
      <c r="L97" s="1052"/>
      <c r="M97" s="1052"/>
      <c r="N97" s="1052"/>
      <c r="O97" s="1053"/>
      <c r="P97" s="456"/>
      <c r="Q97" s="456"/>
      <c r="R97" s="456"/>
      <c r="S97" s="456"/>
      <c r="T97" s="456"/>
    </row>
    <row r="98" spans="1:20" ht="21.95" customHeight="1" x14ac:dyDescent="0.45">
      <c r="A98" s="1058" t="s">
        <v>994</v>
      </c>
      <c r="B98" s="1059"/>
      <c r="C98" s="1059"/>
      <c r="D98" s="1059"/>
      <c r="E98" s="1059"/>
      <c r="F98" s="1059"/>
      <c r="G98" s="1059"/>
      <c r="H98" s="1060"/>
      <c r="I98" s="1058" t="s">
        <v>997</v>
      </c>
      <c r="J98" s="1059"/>
      <c r="K98" s="1059"/>
      <c r="L98" s="1059"/>
      <c r="M98" s="1059"/>
      <c r="N98" s="1059"/>
      <c r="O98" s="1060"/>
      <c r="P98" s="456"/>
      <c r="Q98" s="456"/>
      <c r="R98" s="456"/>
      <c r="S98" s="456"/>
      <c r="T98" s="456"/>
    </row>
    <row r="99" spans="1:20" ht="21.95" customHeight="1" x14ac:dyDescent="0.45">
      <c r="A99" s="1058" t="s">
        <v>995</v>
      </c>
      <c r="B99" s="1059"/>
      <c r="C99" s="1059"/>
      <c r="D99" s="1059"/>
      <c r="E99" s="1059"/>
      <c r="F99" s="1059"/>
      <c r="G99" s="1059"/>
      <c r="H99" s="1060"/>
      <c r="I99" s="1056"/>
      <c r="J99" s="1039"/>
      <c r="K99" s="1039"/>
      <c r="L99" s="1039"/>
      <c r="M99" s="1039"/>
      <c r="N99" s="1039"/>
      <c r="O99" s="1057"/>
      <c r="P99" s="456"/>
      <c r="Q99" s="456"/>
      <c r="R99" s="456"/>
      <c r="S99" s="456"/>
      <c r="T99" s="456"/>
    </row>
    <row r="100" spans="1:20" ht="21.95" customHeight="1" x14ac:dyDescent="0.45">
      <c r="A100" s="1058"/>
      <c r="B100" s="1059"/>
      <c r="C100" s="1059"/>
      <c r="D100" s="1059"/>
      <c r="E100" s="1059"/>
      <c r="F100" s="1059"/>
      <c r="G100" s="1059"/>
      <c r="H100" s="1060"/>
      <c r="I100" s="1056"/>
      <c r="J100" s="1039"/>
      <c r="K100" s="1039"/>
      <c r="L100" s="1039"/>
      <c r="M100" s="1039"/>
      <c r="N100" s="1039"/>
      <c r="O100" s="1057"/>
      <c r="P100" s="456"/>
      <c r="Q100" s="456"/>
      <c r="R100" s="456"/>
      <c r="S100" s="456"/>
      <c r="T100" s="456"/>
    </row>
    <row r="101" spans="1:20" ht="21.95" customHeight="1" x14ac:dyDescent="0.45">
      <c r="A101" s="1058"/>
      <c r="B101" s="1059"/>
      <c r="C101" s="1059"/>
      <c r="D101" s="1059"/>
      <c r="E101" s="1059"/>
      <c r="F101" s="1059"/>
      <c r="G101" s="1059"/>
      <c r="H101" s="1060"/>
      <c r="I101" s="1056" t="s">
        <v>773</v>
      </c>
      <c r="J101" s="1039"/>
      <c r="K101" s="1039"/>
      <c r="L101" s="1039"/>
      <c r="M101" s="1039"/>
      <c r="N101" s="1039"/>
      <c r="O101" s="1057"/>
      <c r="P101" s="456"/>
      <c r="Q101" s="456"/>
      <c r="R101" s="456"/>
      <c r="S101" s="456"/>
      <c r="T101" s="456"/>
    </row>
    <row r="102" spans="1:20" ht="21.95" customHeight="1" x14ac:dyDescent="0.45">
      <c r="A102" s="1058" t="s">
        <v>996</v>
      </c>
      <c r="B102" s="1059"/>
      <c r="C102" s="1059"/>
      <c r="D102" s="1059"/>
      <c r="E102" s="1059"/>
      <c r="F102" s="1059"/>
      <c r="G102" s="1059"/>
      <c r="H102" s="1060"/>
      <c r="I102" s="1056" t="s">
        <v>729</v>
      </c>
      <c r="J102" s="1039"/>
      <c r="K102" s="1039"/>
      <c r="L102" s="1039"/>
      <c r="M102" s="1039"/>
      <c r="N102" s="1039"/>
      <c r="O102" s="1057"/>
      <c r="P102" s="456"/>
      <c r="Q102" s="456"/>
      <c r="R102" s="456"/>
      <c r="S102" s="456"/>
      <c r="T102" s="456"/>
    </row>
    <row r="103" spans="1:20" ht="21.95" customHeight="1" x14ac:dyDescent="0.45">
      <c r="A103" s="1058" t="s">
        <v>781</v>
      </c>
      <c r="B103" s="1059"/>
      <c r="C103" s="1059"/>
      <c r="D103" s="1059"/>
      <c r="E103" s="1059"/>
      <c r="F103" s="1059"/>
      <c r="G103" s="1059"/>
      <c r="H103" s="1060"/>
      <c r="I103" s="1056" t="s">
        <v>775</v>
      </c>
      <c r="J103" s="1039"/>
      <c r="K103" s="1039"/>
      <c r="L103" s="1039"/>
      <c r="M103" s="1039"/>
      <c r="N103" s="1039"/>
      <c r="O103" s="1057"/>
      <c r="P103" s="456"/>
      <c r="Q103" s="456"/>
      <c r="R103" s="456"/>
      <c r="S103" s="456"/>
      <c r="T103" s="456"/>
    </row>
    <row r="104" spans="1:20" ht="21.95" customHeight="1" x14ac:dyDescent="0.45">
      <c r="A104" s="1058" t="s">
        <v>782</v>
      </c>
      <c r="B104" s="1059"/>
      <c r="C104" s="1059"/>
      <c r="D104" s="1059"/>
      <c r="E104" s="1059"/>
      <c r="F104" s="1059"/>
      <c r="G104" s="1059"/>
      <c r="H104" s="1060"/>
      <c r="I104" s="1056"/>
      <c r="J104" s="1039"/>
      <c r="K104" s="1039"/>
      <c r="L104" s="1039"/>
      <c r="M104" s="1039"/>
      <c r="N104" s="1039"/>
      <c r="O104" s="1057"/>
      <c r="P104" s="456"/>
      <c r="Q104" s="456"/>
      <c r="R104" s="456"/>
      <c r="S104" s="456"/>
      <c r="T104" s="456"/>
    </row>
    <row r="105" spans="1:20" ht="21.95" customHeight="1" x14ac:dyDescent="0.45">
      <c r="A105" s="1056"/>
      <c r="B105" s="1039"/>
      <c r="C105" s="1039"/>
      <c r="D105" s="1039"/>
      <c r="E105" s="1039"/>
      <c r="F105" s="1039"/>
      <c r="G105" s="1039"/>
      <c r="H105" s="1057"/>
      <c r="I105" s="1056"/>
      <c r="J105" s="1039"/>
      <c r="K105" s="1039"/>
      <c r="L105" s="1039"/>
      <c r="M105" s="1039"/>
      <c r="N105" s="1039"/>
      <c r="O105" s="1057"/>
      <c r="P105" s="456"/>
      <c r="Q105" s="456"/>
      <c r="R105" s="456"/>
      <c r="S105" s="456"/>
      <c r="T105" s="456"/>
    </row>
    <row r="106" spans="1:20" ht="21.95" customHeight="1" x14ac:dyDescent="0.45">
      <c r="A106" s="1056" t="s">
        <v>773</v>
      </c>
      <c r="B106" s="1039"/>
      <c r="C106" s="1039"/>
      <c r="D106" s="1039"/>
      <c r="E106" s="1039"/>
      <c r="F106" s="1039"/>
      <c r="G106" s="1039"/>
      <c r="H106" s="1057"/>
      <c r="I106" s="1056"/>
      <c r="J106" s="1039"/>
      <c r="K106" s="1039"/>
      <c r="L106" s="1039"/>
      <c r="M106" s="1039"/>
      <c r="N106" s="1039"/>
      <c r="O106" s="1057"/>
      <c r="P106" s="456"/>
      <c r="Q106" s="456"/>
      <c r="R106" s="456"/>
      <c r="S106" s="456"/>
      <c r="T106" s="456"/>
    </row>
    <row r="107" spans="1:20" ht="21.95" customHeight="1" x14ac:dyDescent="0.45">
      <c r="A107" s="1056" t="s">
        <v>730</v>
      </c>
      <c r="B107" s="1039"/>
      <c r="C107" s="1039"/>
      <c r="D107" s="1039"/>
      <c r="E107" s="1039"/>
      <c r="F107" s="1039"/>
      <c r="G107" s="1039"/>
      <c r="H107" s="1057"/>
      <c r="I107" s="1056"/>
      <c r="J107" s="1039"/>
      <c r="K107" s="1039"/>
      <c r="L107" s="1039"/>
      <c r="M107" s="1039"/>
      <c r="N107" s="1039"/>
      <c r="O107" s="1057"/>
      <c r="P107" s="456"/>
      <c r="Q107" s="456"/>
      <c r="R107" s="456"/>
      <c r="S107" s="456"/>
      <c r="T107" s="456"/>
    </row>
    <row r="108" spans="1:20" ht="21.95" customHeight="1" x14ac:dyDescent="0.45">
      <c r="A108" s="1048" t="s">
        <v>775</v>
      </c>
      <c r="B108" s="1049"/>
      <c r="C108" s="1049"/>
      <c r="D108" s="1049"/>
      <c r="E108" s="1049"/>
      <c r="F108" s="1049"/>
      <c r="G108" s="1049"/>
      <c r="H108" s="1050"/>
      <c r="I108" s="1048"/>
      <c r="J108" s="1049"/>
      <c r="K108" s="1049"/>
      <c r="L108" s="1049"/>
      <c r="M108" s="1049"/>
      <c r="N108" s="1049"/>
      <c r="O108" s="1050"/>
      <c r="P108" s="456"/>
      <c r="Q108" s="456"/>
      <c r="R108" s="456"/>
      <c r="S108" s="456"/>
      <c r="T108" s="456"/>
    </row>
    <row r="109" spans="1:20" ht="21.95" customHeight="1" x14ac:dyDescent="0.45">
      <c r="A109" s="1051" t="s">
        <v>783</v>
      </c>
      <c r="B109" s="1052"/>
      <c r="C109" s="1052"/>
      <c r="D109" s="1052"/>
      <c r="E109" s="1052"/>
      <c r="F109" s="1052"/>
      <c r="G109" s="1052"/>
      <c r="H109" s="1052"/>
      <c r="I109" s="1052"/>
      <c r="J109" s="1052"/>
      <c r="K109" s="1052"/>
      <c r="L109" s="1052"/>
      <c r="M109" s="1052"/>
      <c r="N109" s="1052"/>
      <c r="O109" s="1053"/>
      <c r="P109" s="456"/>
      <c r="Q109" s="456"/>
      <c r="R109" s="456"/>
      <c r="S109" s="456"/>
      <c r="T109" s="456"/>
    </row>
    <row r="110" spans="1:20" ht="21.95" customHeight="1" x14ac:dyDescent="0.45">
      <c r="A110" s="1054" t="s">
        <v>784</v>
      </c>
      <c r="B110" s="1054"/>
      <c r="C110" s="1054"/>
      <c r="D110" s="1054"/>
      <c r="E110" s="1054"/>
      <c r="F110" s="1054" t="s">
        <v>785</v>
      </c>
      <c r="G110" s="1054"/>
      <c r="H110" s="1054"/>
      <c r="I110" s="1054"/>
      <c r="J110" s="1054" t="s">
        <v>786</v>
      </c>
      <c r="K110" s="1054"/>
      <c r="L110" s="1054"/>
      <c r="M110" s="1054"/>
      <c r="N110" s="1054" t="s">
        <v>787</v>
      </c>
      <c r="O110" s="1055"/>
      <c r="P110" s="456"/>
      <c r="Q110" s="456"/>
      <c r="R110" s="456"/>
      <c r="S110" s="456"/>
      <c r="T110" s="456"/>
    </row>
    <row r="111" spans="1:20" ht="21.95" customHeight="1" x14ac:dyDescent="0.45">
      <c r="A111" s="1047"/>
      <c r="B111" s="1047"/>
      <c r="C111" s="1047"/>
      <c r="D111" s="1047"/>
      <c r="E111" s="1047"/>
      <c r="F111" s="1047"/>
      <c r="G111" s="1047"/>
      <c r="H111" s="1047"/>
      <c r="I111" s="1047"/>
      <c r="J111" s="1047"/>
      <c r="K111" s="1047"/>
      <c r="L111" s="1047"/>
      <c r="M111" s="1047"/>
      <c r="N111" s="1047"/>
      <c r="O111" s="1047"/>
      <c r="P111" s="456"/>
      <c r="Q111" s="456"/>
      <c r="R111" s="456"/>
      <c r="S111" s="456"/>
      <c r="T111" s="456"/>
    </row>
    <row r="112" spans="1:20" ht="21.95" customHeight="1" x14ac:dyDescent="0.45">
      <c r="A112" s="1046"/>
      <c r="B112" s="1046"/>
      <c r="C112" s="1046"/>
      <c r="D112" s="1046"/>
      <c r="E112" s="1046"/>
      <c r="F112" s="1046"/>
      <c r="G112" s="1046"/>
      <c r="H112" s="1046"/>
      <c r="I112" s="1046"/>
      <c r="J112" s="1046"/>
      <c r="K112" s="1046"/>
      <c r="L112" s="1046"/>
      <c r="M112" s="1046"/>
      <c r="N112" s="1046"/>
      <c r="O112" s="1046"/>
      <c r="P112" s="456"/>
      <c r="Q112" s="456"/>
      <c r="R112" s="456"/>
      <c r="S112" s="456"/>
      <c r="T112" s="456"/>
    </row>
    <row r="113" spans="1:20" ht="21.95" customHeight="1" x14ac:dyDescent="0.45">
      <c r="A113" s="1046"/>
      <c r="B113" s="1046"/>
      <c r="C113" s="1046"/>
      <c r="D113" s="1046"/>
      <c r="E113" s="1046"/>
      <c r="F113" s="1046"/>
      <c r="G113" s="1046"/>
      <c r="H113" s="1046"/>
      <c r="I113" s="1046"/>
      <c r="J113" s="1046"/>
      <c r="K113" s="1046"/>
      <c r="L113" s="1046"/>
      <c r="M113" s="1046"/>
      <c r="N113" s="1046"/>
      <c r="O113" s="1046"/>
      <c r="P113" s="456"/>
      <c r="Q113" s="456"/>
      <c r="R113" s="456"/>
      <c r="S113" s="456"/>
      <c r="T113" s="456"/>
    </row>
    <row r="114" spans="1:20" ht="21.95" customHeight="1" x14ac:dyDescent="0.45">
      <c r="A114" s="1046"/>
      <c r="B114" s="1046"/>
      <c r="C114" s="1046"/>
      <c r="D114" s="1046"/>
      <c r="E114" s="1046"/>
      <c r="F114" s="1046"/>
      <c r="G114" s="1046"/>
      <c r="H114" s="1046"/>
      <c r="I114" s="1046"/>
      <c r="J114" s="1046"/>
      <c r="K114" s="1046"/>
      <c r="L114" s="1046"/>
      <c r="M114" s="1046"/>
      <c r="N114" s="1046"/>
      <c r="O114" s="1046"/>
      <c r="P114" s="456"/>
      <c r="Q114" s="456"/>
      <c r="R114" s="456"/>
      <c r="S114" s="456"/>
      <c r="T114" s="456"/>
    </row>
    <row r="115" spans="1:20" ht="21.95" customHeight="1" x14ac:dyDescent="0.45">
      <c r="A115" s="1046"/>
      <c r="B115" s="1046"/>
      <c r="C115" s="1046"/>
      <c r="D115" s="1046"/>
      <c r="E115" s="1046"/>
      <c r="F115" s="1046"/>
      <c r="G115" s="1046"/>
      <c r="H115" s="1046"/>
      <c r="I115" s="1046"/>
      <c r="J115" s="1046"/>
      <c r="K115" s="1046"/>
      <c r="L115" s="1046"/>
      <c r="M115" s="1046"/>
      <c r="N115" s="1046"/>
      <c r="O115" s="1046"/>
      <c r="P115" s="456"/>
      <c r="Q115" s="456"/>
      <c r="R115" s="456"/>
      <c r="S115" s="456"/>
      <c r="T115" s="456"/>
    </row>
    <row r="116" spans="1:20" ht="21.95" customHeight="1" x14ac:dyDescent="0.45">
      <c r="A116" s="1046"/>
      <c r="B116" s="1046"/>
      <c r="C116" s="1046"/>
      <c r="D116" s="1046"/>
      <c r="E116" s="1046"/>
      <c r="F116" s="1046"/>
      <c r="G116" s="1046"/>
      <c r="H116" s="1046"/>
      <c r="I116" s="1046"/>
      <c r="J116" s="1046"/>
      <c r="K116" s="1046"/>
      <c r="L116" s="1046"/>
      <c r="M116" s="1046"/>
      <c r="N116" s="1046"/>
      <c r="O116" s="1046"/>
      <c r="P116" s="456"/>
      <c r="Q116" s="456"/>
      <c r="R116" s="456"/>
      <c r="S116" s="456"/>
      <c r="T116" s="456"/>
    </row>
    <row r="117" spans="1:20" ht="21.95" customHeight="1" x14ac:dyDescent="0.45">
      <c r="A117" s="1045"/>
      <c r="B117" s="1045"/>
      <c r="C117" s="1045"/>
      <c r="D117" s="1045"/>
      <c r="E117" s="1045"/>
      <c r="F117" s="1045"/>
      <c r="G117" s="1045"/>
      <c r="H117" s="1045"/>
      <c r="I117" s="1045"/>
      <c r="J117" s="1045"/>
      <c r="K117" s="1045"/>
      <c r="L117" s="1045"/>
      <c r="M117" s="1045"/>
      <c r="N117" s="1045"/>
      <c r="O117" s="1045"/>
      <c r="P117" s="456"/>
      <c r="Q117" s="456"/>
      <c r="R117" s="456"/>
      <c r="S117" s="456"/>
      <c r="T117" s="456"/>
    </row>
    <row r="118" spans="1:20" ht="21.95" customHeight="1" x14ac:dyDescent="0.45">
      <c r="A118" s="1039" t="s">
        <v>773</v>
      </c>
      <c r="B118" s="1039"/>
      <c r="C118" s="1039"/>
      <c r="D118" s="1039"/>
      <c r="E118" s="1039"/>
      <c r="F118" s="1039"/>
      <c r="G118" s="1039"/>
      <c r="H118" s="1039"/>
      <c r="I118" s="1039"/>
      <c r="J118" s="1039" t="s">
        <v>773</v>
      </c>
      <c r="K118" s="1039"/>
      <c r="L118" s="1039"/>
      <c r="M118" s="1039"/>
      <c r="N118" s="1039"/>
      <c r="O118" s="1039"/>
      <c r="P118" s="456"/>
      <c r="Q118" s="456"/>
      <c r="R118" s="456"/>
      <c r="S118" s="456"/>
      <c r="T118" s="456"/>
    </row>
    <row r="119" spans="1:20" ht="21.95" customHeight="1" x14ac:dyDescent="0.45">
      <c r="A119" s="1039" t="s">
        <v>729</v>
      </c>
      <c r="B119" s="1039"/>
      <c r="C119" s="1039"/>
      <c r="D119" s="1039"/>
      <c r="E119" s="1039"/>
      <c r="F119" s="1039"/>
      <c r="G119" s="1039"/>
      <c r="H119" s="1039"/>
      <c r="I119" s="1039"/>
      <c r="J119" s="1039" t="s">
        <v>730</v>
      </c>
      <c r="K119" s="1039"/>
      <c r="L119" s="1039"/>
      <c r="M119" s="1039"/>
      <c r="N119" s="1039"/>
      <c r="O119" s="1039"/>
      <c r="P119" s="456"/>
      <c r="Q119" s="456"/>
      <c r="R119" s="456"/>
      <c r="S119" s="456"/>
      <c r="T119" s="456"/>
    </row>
    <row r="120" spans="1:20" ht="21.95" customHeight="1" x14ac:dyDescent="0.45">
      <c r="A120" s="1039" t="s">
        <v>775</v>
      </c>
      <c r="B120" s="1039"/>
      <c r="C120" s="1039"/>
      <c r="D120" s="1039"/>
      <c r="E120" s="1039"/>
      <c r="F120" s="1039"/>
      <c r="G120" s="1039"/>
      <c r="H120" s="1039"/>
      <c r="I120" s="1039"/>
      <c r="J120" s="1039" t="s">
        <v>775</v>
      </c>
      <c r="K120" s="1039"/>
      <c r="L120" s="1039"/>
      <c r="M120" s="1039"/>
      <c r="N120" s="1039"/>
      <c r="O120" s="1039"/>
      <c r="P120" s="456"/>
      <c r="Q120" s="456"/>
      <c r="R120" s="456"/>
      <c r="S120" s="456"/>
      <c r="T120" s="456"/>
    </row>
    <row r="121" spans="1:20" ht="21.95" customHeight="1" x14ac:dyDescent="0.45">
      <c r="A121" s="712"/>
      <c r="B121" s="712"/>
      <c r="C121" s="712"/>
      <c r="D121" s="712"/>
      <c r="E121" s="712"/>
      <c r="F121" s="712"/>
      <c r="G121" s="712"/>
      <c r="H121" s="712"/>
      <c r="I121" s="712"/>
      <c r="J121" s="712"/>
      <c r="K121" s="712"/>
      <c r="L121" s="712"/>
      <c r="M121" s="712"/>
      <c r="N121" s="712"/>
      <c r="O121" s="712"/>
      <c r="P121" s="456"/>
      <c r="Q121" s="456"/>
      <c r="R121" s="456"/>
      <c r="S121" s="456"/>
      <c r="T121" s="456"/>
    </row>
    <row r="122" spans="1:20" ht="21.95" customHeight="1" x14ac:dyDescent="0.45">
      <c r="A122" s="712"/>
      <c r="B122" s="712"/>
      <c r="C122" s="712"/>
      <c r="D122" s="712"/>
      <c r="E122" s="712"/>
      <c r="F122" s="712"/>
      <c r="G122" s="712"/>
      <c r="H122" s="712"/>
      <c r="I122" s="712"/>
      <c r="J122" s="712"/>
      <c r="K122" s="712"/>
      <c r="L122" s="712"/>
      <c r="M122" s="712"/>
      <c r="N122" s="712"/>
      <c r="O122" s="712"/>
      <c r="P122" s="456"/>
      <c r="Q122" s="456"/>
      <c r="R122" s="456"/>
      <c r="S122" s="456"/>
      <c r="T122" s="456"/>
    </row>
    <row r="123" spans="1:20" ht="21.95" customHeight="1" x14ac:dyDescent="0.45">
      <c r="A123" s="712"/>
      <c r="B123" s="712"/>
      <c r="C123" s="712"/>
      <c r="D123" s="712"/>
      <c r="E123" s="712"/>
      <c r="F123" s="712"/>
      <c r="G123" s="712"/>
      <c r="H123" s="712"/>
      <c r="I123" s="712"/>
      <c r="J123" s="712"/>
      <c r="K123" s="712"/>
      <c r="L123" s="712"/>
      <c r="M123" s="712"/>
      <c r="N123" s="712"/>
      <c r="O123" s="712"/>
      <c r="P123" s="456"/>
      <c r="Q123" s="456"/>
      <c r="R123" s="456"/>
      <c r="S123" s="456"/>
      <c r="T123" s="456"/>
    </row>
    <row r="124" spans="1:20" ht="21.95" customHeight="1" x14ac:dyDescent="0.45">
      <c r="A124" s="712"/>
      <c r="B124" s="712"/>
      <c r="C124" s="712"/>
      <c r="D124" s="712"/>
      <c r="E124" s="712"/>
      <c r="F124" s="712"/>
      <c r="G124" s="712"/>
      <c r="H124" s="712"/>
      <c r="I124" s="712"/>
      <c r="J124" s="712"/>
      <c r="K124" s="712"/>
      <c r="L124" s="712"/>
      <c r="M124" s="712"/>
      <c r="N124" s="712"/>
      <c r="O124" s="712"/>
      <c r="P124" s="456"/>
      <c r="Q124" s="456"/>
      <c r="R124" s="456"/>
      <c r="S124" s="456"/>
      <c r="T124" s="456"/>
    </row>
    <row r="125" spans="1:20" ht="21.95" customHeight="1" x14ac:dyDescent="0.45">
      <c r="A125" s="712"/>
      <c r="B125" s="712"/>
      <c r="C125" s="712"/>
      <c r="D125" s="712"/>
      <c r="E125" s="712"/>
      <c r="F125" s="712"/>
      <c r="G125" s="712"/>
      <c r="H125" s="712"/>
      <c r="I125" s="712"/>
      <c r="J125" s="712"/>
      <c r="K125" s="712"/>
      <c r="L125" s="712"/>
      <c r="M125" s="712"/>
      <c r="N125" s="712"/>
      <c r="O125" s="712"/>
      <c r="P125" s="456"/>
      <c r="Q125" s="456"/>
      <c r="R125" s="456"/>
      <c r="S125" s="456"/>
      <c r="T125" s="456"/>
    </row>
    <row r="126" spans="1:20" ht="21.95" customHeight="1" x14ac:dyDescent="0.45">
      <c r="A126" s="712"/>
      <c r="B126" s="712"/>
      <c r="C126" s="712"/>
      <c r="D126" s="712"/>
      <c r="E126" s="712"/>
      <c r="F126" s="712"/>
      <c r="G126" s="712"/>
      <c r="H126" s="712"/>
      <c r="I126" s="712"/>
      <c r="J126" s="712"/>
      <c r="K126" s="712"/>
      <c r="L126" s="712"/>
      <c r="M126" s="712"/>
      <c r="N126" s="712"/>
      <c r="O126" s="712"/>
      <c r="P126" s="456"/>
      <c r="Q126" s="456"/>
      <c r="R126" s="456"/>
      <c r="S126" s="456"/>
      <c r="T126" s="456"/>
    </row>
    <row r="127" spans="1:20" ht="21.95" customHeight="1" x14ac:dyDescent="0.45">
      <c r="A127" s="712"/>
      <c r="B127" s="712"/>
      <c r="C127" s="712"/>
      <c r="D127" s="712"/>
      <c r="E127" s="712"/>
      <c r="F127" s="712"/>
      <c r="G127" s="712"/>
      <c r="H127" s="712"/>
      <c r="I127" s="712"/>
      <c r="J127" s="712"/>
      <c r="K127" s="712"/>
      <c r="L127" s="712"/>
      <c r="M127" s="712"/>
      <c r="N127" s="712"/>
      <c r="O127" s="712"/>
      <c r="P127" s="456"/>
      <c r="Q127" s="456"/>
      <c r="R127" s="456"/>
      <c r="S127" s="456"/>
      <c r="T127" s="456"/>
    </row>
    <row r="128" spans="1:20" ht="21.95" customHeight="1" x14ac:dyDescent="0.45">
      <c r="A128" s="712"/>
      <c r="B128" s="712"/>
      <c r="C128" s="712"/>
      <c r="D128" s="712"/>
      <c r="E128" s="712"/>
      <c r="F128" s="712"/>
      <c r="G128" s="712"/>
      <c r="H128" s="712"/>
      <c r="I128" s="712"/>
      <c r="J128" s="712"/>
      <c r="K128" s="712"/>
      <c r="L128" s="712"/>
      <c r="M128" s="712"/>
      <c r="N128" s="712"/>
      <c r="O128" s="712"/>
      <c r="P128" s="456"/>
      <c r="Q128" s="456"/>
      <c r="R128" s="456"/>
      <c r="S128" s="456"/>
      <c r="T128" s="456"/>
    </row>
    <row r="129" spans="1:20" ht="21.95" customHeight="1" x14ac:dyDescent="0.45">
      <c r="A129" s="712"/>
      <c r="B129" s="712"/>
      <c r="C129" s="712"/>
      <c r="D129" s="712"/>
      <c r="E129" s="712"/>
      <c r="F129" s="712"/>
      <c r="G129" s="712"/>
      <c r="H129" s="712"/>
      <c r="I129" s="712"/>
      <c r="J129" s="712"/>
      <c r="K129" s="712"/>
      <c r="L129" s="712"/>
      <c r="M129" s="712"/>
      <c r="N129" s="712"/>
      <c r="O129" s="712"/>
      <c r="P129" s="456"/>
      <c r="Q129" s="456"/>
      <c r="R129" s="456"/>
      <c r="S129" s="456"/>
      <c r="T129" s="456"/>
    </row>
    <row r="130" spans="1:20" ht="21.95" customHeight="1" x14ac:dyDescent="0.45">
      <c r="A130" s="712"/>
      <c r="B130" s="712"/>
      <c r="C130" s="712"/>
      <c r="D130" s="712"/>
      <c r="E130" s="712"/>
      <c r="F130" s="712"/>
      <c r="G130" s="712"/>
      <c r="H130" s="712"/>
      <c r="I130" s="712"/>
      <c r="J130" s="712"/>
      <c r="K130" s="712"/>
      <c r="L130" s="712"/>
      <c r="M130" s="712"/>
      <c r="N130" s="712"/>
      <c r="O130" s="712"/>
      <c r="P130" s="456"/>
      <c r="Q130" s="456"/>
      <c r="R130" s="456"/>
      <c r="S130" s="456"/>
      <c r="T130" s="456"/>
    </row>
    <row r="131" spans="1:20" ht="21.95" customHeight="1" x14ac:dyDescent="0.45">
      <c r="A131" s="712"/>
      <c r="B131" s="712"/>
      <c r="C131" s="712"/>
      <c r="D131" s="712"/>
      <c r="E131" s="712"/>
      <c r="F131" s="712"/>
      <c r="G131" s="712"/>
      <c r="H131" s="712"/>
      <c r="I131" s="712"/>
      <c r="J131" s="712"/>
      <c r="K131" s="712"/>
      <c r="L131" s="712"/>
      <c r="M131" s="712"/>
      <c r="N131" s="712"/>
      <c r="O131" s="712"/>
      <c r="P131" s="456"/>
      <c r="Q131" s="456"/>
      <c r="R131" s="456"/>
      <c r="S131" s="456"/>
      <c r="T131" s="456"/>
    </row>
    <row r="132" spans="1:20" ht="21.95" customHeight="1" x14ac:dyDescent="0.45">
      <c r="A132" s="712"/>
      <c r="B132" s="712"/>
      <c r="C132" s="712"/>
      <c r="D132" s="712"/>
      <c r="E132" s="712"/>
      <c r="F132" s="712"/>
      <c r="G132" s="712"/>
      <c r="H132" s="712"/>
      <c r="I132" s="712"/>
      <c r="J132" s="712"/>
      <c r="K132" s="712"/>
      <c r="L132" s="712"/>
      <c r="M132" s="712"/>
      <c r="N132" s="712"/>
      <c r="O132" s="712"/>
      <c r="P132" s="456"/>
      <c r="Q132" s="456"/>
      <c r="R132" s="456"/>
      <c r="S132" s="456"/>
      <c r="T132" s="456"/>
    </row>
    <row r="133" spans="1:20" ht="21.95" customHeight="1" x14ac:dyDescent="0.45">
      <c r="A133" s="712"/>
      <c r="B133" s="712"/>
      <c r="C133" s="712"/>
      <c r="D133" s="712"/>
      <c r="E133" s="712"/>
      <c r="F133" s="712"/>
      <c r="G133" s="712"/>
      <c r="H133" s="712"/>
      <c r="I133" s="712"/>
      <c r="J133" s="712"/>
      <c r="K133" s="712"/>
      <c r="L133" s="712"/>
      <c r="M133" s="712"/>
      <c r="N133" s="712"/>
      <c r="O133" s="712"/>
      <c r="P133" s="456"/>
      <c r="Q133" s="456"/>
      <c r="R133" s="456"/>
      <c r="S133" s="456"/>
      <c r="T133" s="456"/>
    </row>
    <row r="134" spans="1:20" ht="21.95" customHeight="1" x14ac:dyDescent="0.45">
      <c r="A134" s="712"/>
      <c r="B134" s="712"/>
      <c r="C134" s="712"/>
      <c r="D134" s="712"/>
      <c r="E134" s="712"/>
      <c r="F134" s="712"/>
      <c r="G134" s="712"/>
      <c r="H134" s="712"/>
      <c r="I134" s="712"/>
      <c r="J134" s="712"/>
      <c r="K134" s="712"/>
      <c r="L134" s="712"/>
      <c r="M134" s="712"/>
      <c r="N134" s="712"/>
      <c r="O134" s="712"/>
      <c r="P134" s="456"/>
      <c r="Q134" s="456"/>
      <c r="R134" s="456"/>
      <c r="S134" s="456"/>
      <c r="T134" s="456"/>
    </row>
    <row r="135" spans="1:20" ht="21.95" customHeight="1" x14ac:dyDescent="0.45">
      <c r="A135" s="712"/>
      <c r="B135" s="712"/>
      <c r="C135" s="712"/>
      <c r="D135" s="712"/>
      <c r="E135" s="712"/>
      <c r="F135" s="712"/>
      <c r="G135" s="712"/>
      <c r="H135" s="712"/>
      <c r="I135" s="712"/>
      <c r="J135" s="712"/>
      <c r="K135" s="712"/>
      <c r="L135" s="712"/>
      <c r="M135" s="712"/>
      <c r="N135" s="712"/>
      <c r="O135" s="712"/>
      <c r="P135" s="456"/>
      <c r="Q135" s="456"/>
      <c r="R135" s="456"/>
      <c r="S135" s="456"/>
      <c r="T135" s="456"/>
    </row>
    <row r="136" spans="1:20" ht="21.95" customHeight="1" x14ac:dyDescent="0.45">
      <c r="A136" s="712"/>
      <c r="B136" s="712"/>
      <c r="C136" s="712"/>
      <c r="D136" s="712"/>
      <c r="E136" s="712"/>
      <c r="F136" s="712"/>
      <c r="G136" s="712"/>
      <c r="H136" s="712"/>
      <c r="I136" s="712"/>
      <c r="J136" s="712"/>
      <c r="K136" s="712"/>
      <c r="L136" s="712"/>
      <c r="M136" s="712"/>
      <c r="N136" s="712"/>
      <c r="O136" s="712"/>
      <c r="P136" s="456"/>
      <c r="Q136" s="456"/>
      <c r="R136" s="456"/>
      <c r="S136" s="456"/>
      <c r="T136" s="456"/>
    </row>
    <row r="137" spans="1:20" ht="21.95" customHeight="1" x14ac:dyDescent="0.45">
      <c r="A137" s="712"/>
      <c r="B137" s="712"/>
      <c r="C137" s="712"/>
      <c r="D137" s="712"/>
      <c r="E137" s="712"/>
      <c r="F137" s="712"/>
      <c r="G137" s="712"/>
      <c r="H137" s="712"/>
      <c r="I137" s="712"/>
      <c r="J137" s="712"/>
      <c r="K137" s="712"/>
      <c r="L137" s="712"/>
      <c r="M137" s="712"/>
      <c r="N137" s="712"/>
      <c r="O137" s="712"/>
      <c r="P137" s="456"/>
      <c r="Q137" s="456"/>
      <c r="R137" s="456"/>
      <c r="S137" s="456"/>
      <c r="T137" s="456"/>
    </row>
    <row r="138" spans="1:20" ht="21.95" customHeight="1" x14ac:dyDescent="0.45">
      <c r="A138" s="712"/>
      <c r="B138" s="712"/>
      <c r="C138" s="712"/>
      <c r="D138" s="712"/>
      <c r="E138" s="712"/>
      <c r="F138" s="712"/>
      <c r="G138" s="712"/>
      <c r="H138" s="712"/>
      <c r="I138" s="712"/>
      <c r="J138" s="712"/>
      <c r="K138" s="712"/>
      <c r="L138" s="712"/>
      <c r="M138" s="712"/>
      <c r="N138" s="712"/>
      <c r="O138" s="712"/>
      <c r="P138" s="456"/>
      <c r="Q138" s="456"/>
      <c r="R138" s="456"/>
      <c r="S138" s="456"/>
      <c r="T138" s="456"/>
    </row>
    <row r="139" spans="1:20" ht="21.95" customHeight="1" x14ac:dyDescent="0.45">
      <c r="A139" s="712"/>
      <c r="B139" s="712"/>
      <c r="C139" s="712"/>
      <c r="D139" s="712"/>
      <c r="E139" s="712"/>
      <c r="F139" s="712"/>
      <c r="G139" s="712"/>
      <c r="H139" s="712"/>
      <c r="I139" s="712"/>
      <c r="J139" s="712"/>
      <c r="K139" s="712"/>
      <c r="L139" s="712"/>
      <c r="M139" s="712"/>
      <c r="N139" s="712"/>
      <c r="O139" s="712"/>
      <c r="P139" s="456"/>
      <c r="Q139" s="456"/>
      <c r="R139" s="456"/>
      <c r="S139" s="456"/>
      <c r="T139" s="456"/>
    </row>
    <row r="140" spans="1:20" ht="21.95" customHeight="1" x14ac:dyDescent="0.45">
      <c r="A140" s="712"/>
      <c r="B140" s="712"/>
      <c r="C140" s="712"/>
      <c r="D140" s="712"/>
      <c r="E140" s="712"/>
      <c r="F140" s="712"/>
      <c r="G140" s="712"/>
      <c r="H140" s="712"/>
      <c r="I140" s="712"/>
      <c r="J140" s="712"/>
      <c r="K140" s="712"/>
      <c r="L140" s="712"/>
      <c r="M140" s="712"/>
      <c r="N140" s="712"/>
      <c r="O140" s="712"/>
      <c r="P140" s="456"/>
      <c r="Q140" s="456"/>
      <c r="R140" s="456"/>
      <c r="S140" s="456"/>
      <c r="T140" s="456"/>
    </row>
    <row r="141" spans="1:20" ht="21.95" customHeight="1" x14ac:dyDescent="0.45">
      <c r="A141" s="712"/>
      <c r="B141" s="712"/>
      <c r="C141" s="712"/>
      <c r="D141" s="712"/>
      <c r="E141" s="712"/>
      <c r="F141" s="712"/>
      <c r="G141" s="712"/>
      <c r="H141" s="712"/>
      <c r="I141" s="712"/>
      <c r="J141" s="712"/>
      <c r="K141" s="712"/>
      <c r="L141" s="712"/>
      <c r="M141" s="712"/>
      <c r="N141" s="712"/>
      <c r="O141" s="712"/>
      <c r="P141" s="456"/>
      <c r="Q141" s="456"/>
      <c r="R141" s="456"/>
      <c r="S141" s="456"/>
      <c r="T141" s="456"/>
    </row>
    <row r="142" spans="1:20" ht="21.95" customHeight="1" x14ac:dyDescent="0.45">
      <c r="A142" s="712"/>
      <c r="B142" s="712"/>
      <c r="C142" s="712"/>
      <c r="D142" s="712"/>
      <c r="E142" s="712"/>
      <c r="F142" s="712"/>
      <c r="G142" s="712"/>
      <c r="H142" s="712"/>
      <c r="I142" s="712"/>
      <c r="J142" s="712"/>
      <c r="K142" s="712"/>
      <c r="L142" s="712"/>
      <c r="M142" s="712"/>
      <c r="N142" s="712"/>
      <c r="O142" s="712"/>
      <c r="P142" s="456"/>
      <c r="Q142" s="456"/>
      <c r="R142" s="456"/>
      <c r="S142" s="456"/>
      <c r="T142" s="456"/>
    </row>
    <row r="143" spans="1:20" ht="21.95" customHeight="1" x14ac:dyDescent="0.45">
      <c r="A143" s="712"/>
      <c r="B143" s="712"/>
      <c r="C143" s="712"/>
      <c r="D143" s="712"/>
      <c r="E143" s="712"/>
      <c r="F143" s="712"/>
      <c r="G143" s="712"/>
      <c r="H143" s="712"/>
      <c r="I143" s="712"/>
      <c r="J143" s="712"/>
      <c r="K143" s="712"/>
      <c r="L143" s="712"/>
      <c r="M143" s="712"/>
      <c r="N143" s="712"/>
      <c r="O143" s="712"/>
      <c r="P143" s="456"/>
      <c r="Q143" s="456"/>
      <c r="R143" s="456"/>
      <c r="S143" s="456"/>
      <c r="T143" s="456"/>
    </row>
    <row r="144" spans="1:20" ht="21.95" customHeight="1" x14ac:dyDescent="0.45">
      <c r="A144" s="712"/>
      <c r="B144" s="712"/>
      <c r="C144" s="712"/>
      <c r="D144" s="712"/>
      <c r="E144" s="712"/>
      <c r="F144" s="712"/>
      <c r="G144" s="712"/>
      <c r="H144" s="712"/>
      <c r="I144" s="712"/>
      <c r="J144" s="712"/>
      <c r="K144" s="712"/>
      <c r="L144" s="712"/>
      <c r="M144" s="712"/>
      <c r="N144" s="712"/>
      <c r="O144" s="712"/>
      <c r="P144" s="456"/>
      <c r="Q144" s="456"/>
      <c r="R144" s="456"/>
      <c r="S144" s="456"/>
      <c r="T144" s="456"/>
    </row>
    <row r="145" spans="1:20" ht="21.95" customHeight="1" x14ac:dyDescent="0.45">
      <c r="A145" s="712"/>
      <c r="B145" s="712"/>
      <c r="C145" s="712"/>
      <c r="D145" s="712"/>
      <c r="E145" s="712"/>
      <c r="F145" s="712"/>
      <c r="G145" s="712"/>
      <c r="H145" s="712"/>
      <c r="I145" s="712"/>
      <c r="J145" s="712"/>
      <c r="K145" s="712"/>
      <c r="L145" s="712"/>
      <c r="M145" s="712"/>
      <c r="N145" s="712"/>
      <c r="O145" s="712"/>
      <c r="P145" s="456"/>
      <c r="Q145" s="456"/>
      <c r="R145" s="456"/>
      <c r="S145" s="456"/>
      <c r="T145" s="456"/>
    </row>
    <row r="146" spans="1:20" ht="21.95" customHeight="1" x14ac:dyDescent="0.45">
      <c r="A146" s="712"/>
      <c r="B146" s="712"/>
      <c r="C146" s="712"/>
      <c r="D146" s="712"/>
      <c r="E146" s="712"/>
      <c r="F146" s="712"/>
      <c r="G146" s="712"/>
      <c r="H146" s="712"/>
      <c r="I146" s="712"/>
      <c r="J146" s="712"/>
      <c r="K146" s="712"/>
      <c r="L146" s="712"/>
      <c r="M146" s="712"/>
      <c r="N146" s="712"/>
      <c r="O146" s="712"/>
      <c r="P146" s="456"/>
      <c r="Q146" s="456"/>
      <c r="R146" s="456"/>
      <c r="S146" s="456"/>
      <c r="T146" s="456"/>
    </row>
    <row r="147" spans="1:20" ht="21.95" customHeight="1" x14ac:dyDescent="0.45">
      <c r="A147" s="712"/>
      <c r="B147" s="712"/>
      <c r="C147" s="712"/>
      <c r="D147" s="712"/>
      <c r="E147" s="712"/>
      <c r="F147" s="712"/>
      <c r="G147" s="712"/>
      <c r="H147" s="712"/>
      <c r="I147" s="712"/>
      <c r="J147" s="712"/>
      <c r="K147" s="712"/>
      <c r="L147" s="712"/>
      <c r="M147" s="712"/>
      <c r="N147" s="712"/>
      <c r="O147" s="712"/>
      <c r="P147" s="456"/>
      <c r="Q147" s="456"/>
      <c r="R147" s="456"/>
      <c r="S147" s="456"/>
      <c r="T147" s="456"/>
    </row>
    <row r="148" spans="1:20" ht="21.95" customHeight="1" x14ac:dyDescent="0.45">
      <c r="A148" s="712"/>
      <c r="B148" s="712"/>
      <c r="C148" s="712"/>
      <c r="D148" s="712"/>
      <c r="E148" s="712"/>
      <c r="F148" s="712"/>
      <c r="G148" s="712"/>
      <c r="H148" s="712"/>
      <c r="I148" s="712"/>
      <c r="J148" s="712"/>
      <c r="K148" s="712"/>
      <c r="L148" s="712"/>
      <c r="M148" s="712"/>
      <c r="N148" s="712"/>
      <c r="O148" s="712"/>
      <c r="P148" s="456"/>
      <c r="Q148" s="456"/>
      <c r="R148" s="456"/>
      <c r="S148" s="456"/>
      <c r="T148" s="456"/>
    </row>
    <row r="149" spans="1:20" ht="21.95" customHeight="1" x14ac:dyDescent="0.45">
      <c r="A149" s="712"/>
      <c r="B149" s="712"/>
      <c r="C149" s="712"/>
      <c r="D149" s="712"/>
      <c r="E149" s="712"/>
      <c r="F149" s="712"/>
      <c r="G149" s="712"/>
      <c r="H149" s="712"/>
      <c r="I149" s="712"/>
      <c r="J149" s="712"/>
      <c r="K149" s="712"/>
      <c r="L149" s="712"/>
      <c r="M149" s="712"/>
      <c r="N149" s="712"/>
      <c r="O149" s="712"/>
      <c r="P149" s="456"/>
      <c r="Q149" s="456"/>
      <c r="R149" s="456"/>
      <c r="S149" s="456"/>
      <c r="T149" s="456"/>
    </row>
    <row r="150" spans="1:20" ht="21.95" customHeight="1" x14ac:dyDescent="0.45">
      <c r="A150" s="712"/>
      <c r="B150" s="712"/>
      <c r="C150" s="712"/>
      <c r="D150" s="712"/>
      <c r="E150" s="712"/>
      <c r="F150" s="712"/>
      <c r="G150" s="712"/>
      <c r="H150" s="712"/>
      <c r="I150" s="712"/>
      <c r="J150" s="712"/>
      <c r="K150" s="712"/>
      <c r="L150" s="712"/>
      <c r="M150" s="712"/>
      <c r="N150" s="712"/>
      <c r="O150" s="712"/>
      <c r="P150" s="456"/>
      <c r="Q150" s="456"/>
      <c r="R150" s="456"/>
      <c r="S150" s="456"/>
      <c r="T150" s="456"/>
    </row>
    <row r="151" spans="1:20" ht="21.95" customHeight="1" x14ac:dyDescent="0.45">
      <c r="A151" s="712"/>
      <c r="B151" s="712"/>
      <c r="C151" s="712"/>
      <c r="D151" s="712"/>
      <c r="E151" s="712"/>
      <c r="F151" s="712"/>
      <c r="G151" s="712"/>
      <c r="H151" s="712"/>
      <c r="I151" s="712"/>
      <c r="J151" s="712"/>
      <c r="K151" s="712"/>
      <c r="L151" s="712"/>
      <c r="M151" s="712"/>
      <c r="N151" s="712"/>
      <c r="O151" s="712"/>
      <c r="P151" s="456"/>
      <c r="Q151" s="456"/>
      <c r="R151" s="456"/>
      <c r="S151" s="456"/>
      <c r="T151" s="456"/>
    </row>
    <row r="152" spans="1:20" ht="21.95" customHeight="1" x14ac:dyDescent="0.45">
      <c r="A152" s="712"/>
      <c r="B152" s="712"/>
      <c r="C152" s="712"/>
      <c r="D152" s="712"/>
      <c r="E152" s="712"/>
      <c r="F152" s="712"/>
      <c r="G152" s="712"/>
      <c r="H152" s="712"/>
      <c r="I152" s="712"/>
      <c r="J152" s="712"/>
      <c r="K152" s="712"/>
      <c r="L152" s="712"/>
      <c r="M152" s="712"/>
      <c r="N152" s="712"/>
      <c r="O152" s="712"/>
      <c r="P152" s="456"/>
      <c r="Q152" s="456"/>
      <c r="R152" s="456"/>
      <c r="S152" s="456"/>
      <c r="T152" s="456"/>
    </row>
    <row r="153" spans="1:20" ht="21.95" customHeight="1" x14ac:dyDescent="0.45">
      <c r="A153" s="712"/>
      <c r="B153" s="712"/>
      <c r="C153" s="712"/>
      <c r="D153" s="712"/>
      <c r="E153" s="712"/>
      <c r="F153" s="712"/>
      <c r="G153" s="712"/>
      <c r="H153" s="712"/>
      <c r="I153" s="712"/>
      <c r="J153" s="712"/>
      <c r="K153" s="712"/>
      <c r="L153" s="712"/>
      <c r="M153" s="712"/>
      <c r="N153" s="712"/>
      <c r="O153" s="712"/>
      <c r="P153" s="456"/>
      <c r="Q153" s="456"/>
      <c r="R153" s="456"/>
      <c r="S153" s="456"/>
      <c r="T153" s="456"/>
    </row>
    <row r="154" spans="1:20" ht="21.95" customHeight="1" x14ac:dyDescent="0.45">
      <c r="A154" s="712"/>
      <c r="B154" s="712"/>
      <c r="C154" s="712"/>
      <c r="D154" s="712"/>
      <c r="E154" s="712"/>
      <c r="F154" s="712"/>
      <c r="G154" s="712"/>
      <c r="H154" s="712"/>
      <c r="I154" s="712"/>
      <c r="J154" s="712"/>
      <c r="K154" s="712"/>
      <c r="L154" s="712"/>
      <c r="M154" s="712"/>
      <c r="N154" s="712"/>
      <c r="O154" s="712"/>
      <c r="P154" s="456"/>
      <c r="Q154" s="456"/>
      <c r="R154" s="456"/>
      <c r="S154" s="456"/>
      <c r="T154" s="456"/>
    </row>
    <row r="155" spans="1:20" ht="21.95" customHeight="1" x14ac:dyDescent="0.45">
      <c r="A155" s="712"/>
      <c r="B155" s="712"/>
      <c r="C155" s="712"/>
      <c r="D155" s="712"/>
      <c r="E155" s="712"/>
      <c r="F155" s="712"/>
      <c r="G155" s="712"/>
      <c r="H155" s="712"/>
      <c r="I155" s="712"/>
      <c r="J155" s="712"/>
      <c r="K155" s="712"/>
      <c r="L155" s="712"/>
      <c r="M155" s="712"/>
      <c r="N155" s="712"/>
      <c r="O155" s="712"/>
      <c r="P155" s="456"/>
      <c r="Q155" s="456"/>
      <c r="R155" s="456"/>
      <c r="S155" s="456"/>
      <c r="T155" s="456"/>
    </row>
    <row r="156" spans="1:20" ht="21.95" customHeight="1" x14ac:dyDescent="0.45">
      <c r="A156" s="712"/>
      <c r="B156" s="712"/>
      <c r="C156" s="712"/>
      <c r="D156" s="712"/>
      <c r="E156" s="712"/>
      <c r="F156" s="712"/>
      <c r="G156" s="712"/>
      <c r="H156" s="712"/>
      <c r="I156" s="712"/>
      <c r="J156" s="712"/>
      <c r="K156" s="712"/>
      <c r="L156" s="712"/>
      <c r="M156" s="712"/>
      <c r="N156" s="712"/>
      <c r="O156" s="712"/>
      <c r="P156" s="456"/>
      <c r="Q156" s="456"/>
      <c r="R156" s="456"/>
      <c r="S156" s="456"/>
      <c r="T156" s="456"/>
    </row>
    <row r="157" spans="1:20" ht="21.95" customHeight="1" x14ac:dyDescent="0.45">
      <c r="A157" s="712"/>
      <c r="B157" s="712"/>
      <c r="C157" s="712"/>
      <c r="D157" s="712"/>
      <c r="E157" s="712"/>
      <c r="F157" s="712"/>
      <c r="G157" s="712"/>
      <c r="H157" s="712"/>
      <c r="I157" s="712"/>
      <c r="J157" s="712"/>
      <c r="K157" s="712"/>
      <c r="L157" s="712"/>
      <c r="M157" s="712"/>
      <c r="N157" s="712"/>
      <c r="O157" s="712"/>
      <c r="P157" s="456"/>
      <c r="Q157" s="456"/>
      <c r="R157" s="456"/>
      <c r="S157" s="456"/>
      <c r="T157" s="456"/>
    </row>
    <row r="158" spans="1:20" ht="21.95" customHeight="1" x14ac:dyDescent="0.45">
      <c r="A158" s="712"/>
      <c r="B158" s="712"/>
      <c r="C158" s="712"/>
      <c r="D158" s="712"/>
      <c r="E158" s="712"/>
      <c r="F158" s="712"/>
      <c r="G158" s="712"/>
      <c r="H158" s="712"/>
      <c r="I158" s="712"/>
      <c r="J158" s="712"/>
      <c r="K158" s="712"/>
      <c r="L158" s="712"/>
      <c r="M158" s="712"/>
      <c r="N158" s="712"/>
      <c r="O158" s="712"/>
      <c r="P158" s="456"/>
      <c r="Q158" s="456"/>
      <c r="R158" s="456"/>
      <c r="S158" s="456"/>
      <c r="T158" s="456"/>
    </row>
    <row r="159" spans="1:20" ht="21.95" customHeight="1" x14ac:dyDescent="0.45">
      <c r="A159" s="712"/>
      <c r="B159" s="712"/>
      <c r="C159" s="712"/>
      <c r="D159" s="712"/>
      <c r="E159" s="712"/>
      <c r="F159" s="712"/>
      <c r="G159" s="712"/>
      <c r="H159" s="712"/>
      <c r="I159" s="712"/>
      <c r="J159" s="712"/>
      <c r="K159" s="712"/>
      <c r="L159" s="712"/>
      <c r="M159" s="712"/>
      <c r="N159" s="712"/>
      <c r="O159" s="712"/>
      <c r="P159" s="456"/>
      <c r="Q159" s="456"/>
      <c r="R159" s="456"/>
      <c r="S159" s="456"/>
      <c r="T159" s="456"/>
    </row>
    <row r="160" spans="1:20" ht="21.95" customHeight="1" x14ac:dyDescent="0.45">
      <c r="A160" s="712"/>
      <c r="B160" s="712"/>
      <c r="C160" s="712"/>
      <c r="D160" s="712"/>
      <c r="E160" s="712"/>
      <c r="F160" s="712"/>
      <c r="G160" s="712"/>
      <c r="H160" s="712"/>
      <c r="I160" s="712"/>
      <c r="J160" s="712"/>
      <c r="K160" s="712"/>
      <c r="L160" s="712"/>
      <c r="M160" s="712"/>
      <c r="N160" s="712"/>
      <c r="O160" s="712"/>
      <c r="P160" s="456"/>
      <c r="Q160" s="456"/>
      <c r="R160" s="456"/>
      <c r="S160" s="456"/>
      <c r="T160" s="456"/>
    </row>
    <row r="161" spans="1:20" ht="21.95" customHeight="1" x14ac:dyDescent="0.45">
      <c r="A161" s="712"/>
      <c r="B161" s="712"/>
      <c r="C161" s="712"/>
      <c r="D161" s="712"/>
      <c r="E161" s="712"/>
      <c r="F161" s="712"/>
      <c r="G161" s="712"/>
      <c r="H161" s="712"/>
      <c r="I161" s="712"/>
      <c r="J161" s="712"/>
      <c r="K161" s="712"/>
      <c r="L161" s="712"/>
      <c r="M161" s="712"/>
      <c r="N161" s="712"/>
      <c r="O161" s="712"/>
      <c r="P161" s="456"/>
      <c r="Q161" s="456"/>
      <c r="R161" s="456"/>
      <c r="S161" s="456"/>
      <c r="T161" s="456"/>
    </row>
    <row r="162" spans="1:20" ht="21.95" customHeight="1" x14ac:dyDescent="0.45">
      <c r="A162" s="712"/>
      <c r="B162" s="712"/>
      <c r="C162" s="712"/>
      <c r="D162" s="712"/>
      <c r="E162" s="712"/>
      <c r="F162" s="712"/>
      <c r="G162" s="712"/>
      <c r="H162" s="712"/>
      <c r="I162" s="712"/>
      <c r="J162" s="712"/>
      <c r="K162" s="712"/>
      <c r="L162" s="712"/>
      <c r="M162" s="712"/>
      <c r="N162" s="712"/>
      <c r="O162" s="712"/>
      <c r="P162" s="456"/>
      <c r="Q162" s="456"/>
      <c r="R162" s="456"/>
      <c r="S162" s="456"/>
      <c r="T162" s="456"/>
    </row>
    <row r="163" spans="1:20" ht="21.95" customHeight="1" x14ac:dyDescent="0.45">
      <c r="A163" s="712"/>
      <c r="B163" s="712"/>
      <c r="C163" s="712"/>
      <c r="D163" s="712"/>
      <c r="E163" s="712"/>
      <c r="F163" s="712"/>
      <c r="G163" s="712"/>
      <c r="H163" s="712"/>
      <c r="I163" s="712"/>
      <c r="J163" s="712"/>
      <c r="K163" s="712"/>
      <c r="L163" s="712"/>
      <c r="M163" s="712"/>
      <c r="N163" s="712"/>
      <c r="O163" s="712"/>
      <c r="P163" s="456"/>
      <c r="Q163" s="456"/>
      <c r="R163" s="456"/>
      <c r="S163" s="456"/>
      <c r="T163" s="456"/>
    </row>
    <row r="164" spans="1:20" ht="21.95" customHeight="1" x14ac:dyDescent="0.45">
      <c r="A164" s="712"/>
      <c r="B164" s="712"/>
      <c r="C164" s="712"/>
      <c r="D164" s="712"/>
      <c r="E164" s="712"/>
      <c r="F164" s="712"/>
      <c r="G164" s="712"/>
      <c r="H164" s="712"/>
      <c r="I164" s="712"/>
      <c r="J164" s="712"/>
      <c r="K164" s="712"/>
      <c r="L164" s="712"/>
      <c r="M164" s="712"/>
      <c r="N164" s="712"/>
      <c r="O164" s="712"/>
      <c r="P164" s="456"/>
      <c r="Q164" s="456"/>
      <c r="R164" s="456"/>
      <c r="S164" s="456"/>
      <c r="T164" s="456"/>
    </row>
    <row r="165" spans="1:20" ht="21.95" customHeight="1" x14ac:dyDescent="0.45">
      <c r="A165" s="712"/>
      <c r="B165" s="712"/>
      <c r="C165" s="712"/>
      <c r="D165" s="712"/>
      <c r="E165" s="712"/>
      <c r="F165" s="712"/>
      <c r="G165" s="712"/>
      <c r="H165" s="712"/>
      <c r="I165" s="712"/>
      <c r="J165" s="712"/>
      <c r="K165" s="712"/>
      <c r="L165" s="712"/>
      <c r="M165" s="712"/>
      <c r="N165" s="712"/>
      <c r="O165" s="712"/>
      <c r="P165" s="456"/>
      <c r="Q165" s="456"/>
      <c r="R165" s="456"/>
      <c r="S165" s="456"/>
      <c r="T165" s="456"/>
    </row>
    <row r="166" spans="1:20" ht="21.95" customHeight="1" x14ac:dyDescent="0.45">
      <c r="A166" s="712"/>
      <c r="B166" s="712"/>
      <c r="C166" s="712"/>
      <c r="D166" s="712"/>
      <c r="E166" s="712"/>
      <c r="F166" s="712"/>
      <c r="G166" s="712"/>
      <c r="H166" s="712"/>
      <c r="I166" s="712"/>
      <c r="J166" s="712"/>
      <c r="K166" s="712"/>
      <c r="L166" s="712"/>
      <c r="M166" s="712"/>
      <c r="N166" s="712"/>
      <c r="O166" s="712"/>
      <c r="P166" s="456"/>
      <c r="Q166" s="456"/>
      <c r="R166" s="456"/>
      <c r="S166" s="456"/>
      <c r="T166" s="456"/>
    </row>
    <row r="167" spans="1:20" ht="21.95" customHeight="1" x14ac:dyDescent="0.45">
      <c r="A167" s="712"/>
      <c r="B167" s="712"/>
      <c r="C167" s="712"/>
      <c r="D167" s="712"/>
      <c r="E167" s="712"/>
      <c r="F167" s="712"/>
      <c r="G167" s="712"/>
      <c r="H167" s="712"/>
      <c r="I167" s="712"/>
      <c r="J167" s="712"/>
      <c r="K167" s="712"/>
      <c r="L167" s="712"/>
      <c r="M167" s="712"/>
      <c r="N167" s="712"/>
      <c r="O167" s="712"/>
      <c r="P167" s="456"/>
      <c r="Q167" s="456"/>
      <c r="R167" s="456"/>
      <c r="S167" s="456"/>
      <c r="T167" s="456"/>
    </row>
    <row r="168" spans="1:20" ht="21.95" customHeight="1" x14ac:dyDescent="0.45">
      <c r="A168" s="712"/>
      <c r="B168" s="712"/>
      <c r="C168" s="712"/>
      <c r="D168" s="712"/>
      <c r="E168" s="712"/>
      <c r="F168" s="712"/>
      <c r="G168" s="712"/>
      <c r="H168" s="712"/>
      <c r="I168" s="712"/>
      <c r="J168" s="712"/>
      <c r="K168" s="712"/>
      <c r="L168" s="712"/>
      <c r="M168" s="712"/>
      <c r="N168" s="712"/>
      <c r="O168" s="712"/>
      <c r="P168" s="456"/>
      <c r="Q168" s="456"/>
      <c r="R168" s="456"/>
      <c r="S168" s="456"/>
      <c r="T168" s="456"/>
    </row>
    <row r="169" spans="1:20" ht="21.95" customHeight="1" x14ac:dyDescent="0.45">
      <c r="A169" s="712"/>
      <c r="B169" s="712"/>
      <c r="C169" s="712"/>
      <c r="D169" s="712"/>
      <c r="E169" s="712"/>
      <c r="F169" s="712"/>
      <c r="G169" s="712"/>
      <c r="H169" s="712"/>
      <c r="I169" s="712"/>
      <c r="J169" s="712"/>
      <c r="K169" s="712"/>
      <c r="L169" s="712"/>
      <c r="M169" s="712"/>
      <c r="N169" s="712"/>
      <c r="O169" s="712"/>
      <c r="P169" s="456"/>
      <c r="Q169" s="456"/>
      <c r="R169" s="456"/>
      <c r="S169" s="456"/>
      <c r="T169" s="456"/>
    </row>
    <row r="170" spans="1:20" ht="21.95" customHeight="1" x14ac:dyDescent="0.45">
      <c r="A170" s="712"/>
      <c r="B170" s="712"/>
      <c r="C170" s="712"/>
      <c r="D170" s="712"/>
      <c r="E170" s="712"/>
      <c r="F170" s="712"/>
      <c r="G170" s="712"/>
      <c r="H170" s="712"/>
      <c r="I170" s="712"/>
      <c r="J170" s="712"/>
      <c r="K170" s="712"/>
      <c r="L170" s="712"/>
      <c r="M170" s="712"/>
      <c r="N170" s="712"/>
      <c r="O170" s="712"/>
      <c r="P170" s="456"/>
      <c r="Q170" s="456"/>
      <c r="R170" s="456"/>
      <c r="S170" s="456"/>
      <c r="T170" s="456"/>
    </row>
    <row r="171" spans="1:20" ht="21.95" customHeight="1" x14ac:dyDescent="0.45">
      <c r="A171" s="712"/>
      <c r="B171" s="712"/>
      <c r="C171" s="712"/>
      <c r="D171" s="712"/>
      <c r="E171" s="712"/>
      <c r="F171" s="712"/>
      <c r="G171" s="712"/>
      <c r="H171" s="712"/>
      <c r="I171" s="712"/>
      <c r="J171" s="712"/>
      <c r="K171" s="712"/>
      <c r="L171" s="712"/>
      <c r="M171" s="712"/>
      <c r="N171" s="712"/>
      <c r="O171" s="712"/>
      <c r="P171" s="456"/>
      <c r="Q171" s="456"/>
      <c r="R171" s="456"/>
      <c r="S171" s="456"/>
      <c r="T171" s="456"/>
    </row>
    <row r="172" spans="1:20" ht="21.95" customHeight="1" x14ac:dyDescent="0.45">
      <c r="A172" s="712"/>
      <c r="B172" s="712"/>
      <c r="C172" s="712"/>
      <c r="D172" s="712"/>
      <c r="E172" s="712"/>
      <c r="F172" s="712"/>
      <c r="G172" s="712"/>
      <c r="H172" s="712"/>
      <c r="I172" s="712"/>
      <c r="J172" s="712"/>
      <c r="K172" s="712"/>
      <c r="L172" s="712"/>
      <c r="M172" s="712"/>
      <c r="N172" s="712"/>
      <c r="O172" s="712"/>
      <c r="P172" s="456"/>
      <c r="Q172" s="456"/>
      <c r="R172" s="456"/>
      <c r="S172" s="456"/>
      <c r="T172" s="456"/>
    </row>
    <row r="173" spans="1:20" ht="21.95" customHeight="1" x14ac:dyDescent="0.45">
      <c r="A173" s="712"/>
      <c r="B173" s="712"/>
      <c r="C173" s="712"/>
      <c r="D173" s="712"/>
      <c r="E173" s="712"/>
      <c r="F173" s="712"/>
      <c r="G173" s="712"/>
      <c r="H173" s="712"/>
      <c r="I173" s="712"/>
      <c r="J173" s="712"/>
      <c r="K173" s="712"/>
      <c r="L173" s="712"/>
      <c r="M173" s="712"/>
      <c r="N173" s="712"/>
      <c r="O173" s="712"/>
      <c r="P173" s="456"/>
      <c r="Q173" s="456"/>
      <c r="R173" s="456"/>
      <c r="S173" s="456"/>
      <c r="T173" s="456"/>
    </row>
    <row r="174" spans="1:20" ht="21.95" customHeight="1" x14ac:dyDescent="0.45">
      <c r="A174" s="712"/>
      <c r="B174" s="712"/>
      <c r="C174" s="712"/>
      <c r="D174" s="712"/>
      <c r="E174" s="712"/>
      <c r="F174" s="712"/>
      <c r="G174" s="712"/>
      <c r="H174" s="712"/>
      <c r="I174" s="712"/>
      <c r="J174" s="712"/>
      <c r="K174" s="712"/>
      <c r="L174" s="712"/>
      <c r="M174" s="712"/>
      <c r="N174" s="712"/>
      <c r="O174" s="712"/>
      <c r="P174" s="456"/>
      <c r="Q174" s="456"/>
      <c r="R174" s="456"/>
      <c r="S174" s="456"/>
      <c r="T174" s="456"/>
    </row>
    <row r="175" spans="1:20" ht="21.95" customHeight="1" x14ac:dyDescent="0.45">
      <c r="A175" s="712"/>
      <c r="B175" s="712"/>
      <c r="C175" s="712"/>
      <c r="D175" s="712"/>
      <c r="E175" s="712"/>
      <c r="F175" s="712"/>
      <c r="G175" s="712"/>
      <c r="H175" s="712"/>
      <c r="I175" s="712"/>
      <c r="J175" s="712"/>
      <c r="K175" s="712"/>
      <c r="L175" s="712"/>
      <c r="M175" s="712"/>
      <c r="N175" s="712"/>
      <c r="O175" s="712"/>
      <c r="P175" s="456"/>
      <c r="Q175" s="456"/>
      <c r="R175" s="456"/>
      <c r="S175" s="456"/>
      <c r="T175" s="456"/>
    </row>
    <row r="176" spans="1:20" ht="21.95" customHeight="1" x14ac:dyDescent="0.45">
      <c r="A176" s="456"/>
      <c r="B176" s="456"/>
      <c r="C176" s="456"/>
      <c r="D176" s="456"/>
      <c r="E176" s="456"/>
      <c r="F176" s="456"/>
      <c r="G176" s="456"/>
      <c r="H176" s="456"/>
      <c r="I176" s="456"/>
      <c r="J176" s="456"/>
      <c r="K176" s="456"/>
      <c r="L176" s="456"/>
      <c r="M176" s="456"/>
      <c r="N176" s="456"/>
      <c r="O176" s="456"/>
      <c r="P176" s="456"/>
      <c r="Q176" s="456"/>
      <c r="R176" s="456"/>
      <c r="S176" s="456"/>
      <c r="T176" s="456"/>
    </row>
    <row r="177" spans="1:20" ht="21.95" customHeight="1" x14ac:dyDescent="0.45">
      <c r="A177" s="456"/>
      <c r="B177" s="456"/>
      <c r="C177" s="456"/>
      <c r="D177" s="456"/>
      <c r="E177" s="456"/>
      <c r="F177" s="456"/>
      <c r="G177" s="456"/>
      <c r="H177" s="456"/>
      <c r="I177" s="456"/>
      <c r="J177" s="456"/>
      <c r="K177" s="456"/>
      <c r="L177" s="456"/>
      <c r="M177" s="456"/>
      <c r="N177" s="456"/>
      <c r="O177" s="456"/>
      <c r="P177" s="456"/>
      <c r="Q177" s="456"/>
      <c r="R177" s="456"/>
      <c r="S177" s="456"/>
      <c r="T177" s="456"/>
    </row>
    <row r="178" spans="1:20" ht="21.95" customHeight="1" x14ac:dyDescent="0.45">
      <c r="A178" s="456"/>
      <c r="B178" s="456"/>
      <c r="C178" s="456"/>
      <c r="D178" s="456"/>
      <c r="E178" s="456"/>
      <c r="F178" s="456"/>
      <c r="G178" s="456"/>
      <c r="H178" s="456"/>
      <c r="I178" s="456"/>
      <c r="J178" s="456"/>
      <c r="K178" s="456"/>
      <c r="L178" s="456"/>
      <c r="M178" s="456"/>
      <c r="N178" s="456"/>
      <c r="O178" s="456"/>
      <c r="P178" s="456"/>
      <c r="Q178" s="456"/>
      <c r="R178" s="456"/>
      <c r="S178" s="456"/>
      <c r="T178" s="456"/>
    </row>
    <row r="179" spans="1:20" ht="21.95" customHeight="1" x14ac:dyDescent="0.45">
      <c r="A179" s="456"/>
      <c r="B179" s="456"/>
      <c r="C179" s="456"/>
      <c r="D179" s="456"/>
      <c r="E179" s="456"/>
      <c r="F179" s="456"/>
      <c r="G179" s="456"/>
      <c r="H179" s="456"/>
      <c r="I179" s="456"/>
      <c r="J179" s="456"/>
      <c r="K179" s="456"/>
      <c r="L179" s="456"/>
      <c r="M179" s="456"/>
      <c r="N179" s="456"/>
      <c r="O179" s="456"/>
      <c r="P179" s="456"/>
      <c r="Q179" s="456"/>
      <c r="R179" s="456"/>
      <c r="S179" s="456"/>
      <c r="T179" s="456"/>
    </row>
    <row r="180" spans="1:20" ht="21.95" customHeight="1" x14ac:dyDescent="0.45">
      <c r="A180" s="456"/>
      <c r="B180" s="456"/>
      <c r="C180" s="456"/>
      <c r="D180" s="456"/>
      <c r="E180" s="456"/>
      <c r="F180" s="456"/>
      <c r="G180" s="456"/>
      <c r="H180" s="456"/>
      <c r="I180" s="456"/>
      <c r="J180" s="456"/>
      <c r="K180" s="456"/>
      <c r="L180" s="456"/>
      <c r="M180" s="456"/>
      <c r="N180" s="456"/>
      <c r="O180" s="456"/>
      <c r="P180" s="456"/>
      <c r="Q180" s="456"/>
      <c r="R180" s="456"/>
      <c r="S180" s="456"/>
      <c r="T180" s="456"/>
    </row>
    <row r="181" spans="1:20" ht="21.95" customHeight="1" x14ac:dyDescent="0.45">
      <c r="A181" s="456"/>
      <c r="B181" s="456"/>
      <c r="C181" s="456"/>
      <c r="D181" s="456"/>
      <c r="E181" s="456"/>
      <c r="F181" s="456"/>
      <c r="G181" s="456"/>
      <c r="H181" s="456"/>
      <c r="I181" s="456"/>
      <c r="J181" s="456"/>
      <c r="K181" s="456"/>
      <c r="L181" s="456"/>
      <c r="M181" s="456"/>
      <c r="N181" s="456"/>
      <c r="O181" s="456"/>
      <c r="P181" s="456"/>
      <c r="Q181" s="456"/>
      <c r="R181" s="456"/>
      <c r="S181" s="456"/>
      <c r="T181" s="456"/>
    </row>
    <row r="182" spans="1:20" ht="21.95" customHeight="1" x14ac:dyDescent="0.45">
      <c r="A182" s="456"/>
      <c r="B182" s="456"/>
      <c r="C182" s="456"/>
      <c r="D182" s="456"/>
      <c r="E182" s="456"/>
      <c r="F182" s="456"/>
      <c r="G182" s="456"/>
      <c r="H182" s="456"/>
      <c r="I182" s="456"/>
      <c r="J182" s="456"/>
      <c r="K182" s="456"/>
      <c r="L182" s="456"/>
      <c r="M182" s="456"/>
      <c r="N182" s="456"/>
      <c r="O182" s="456"/>
      <c r="P182" s="456"/>
      <c r="Q182" s="456"/>
      <c r="R182" s="456"/>
      <c r="S182" s="456"/>
      <c r="T182" s="456"/>
    </row>
    <row r="183" spans="1:20" ht="21.95" customHeight="1" x14ac:dyDescent="0.45">
      <c r="A183" s="456"/>
      <c r="B183" s="456"/>
      <c r="C183" s="456"/>
      <c r="D183" s="456"/>
      <c r="E183" s="456"/>
      <c r="F183" s="456"/>
      <c r="G183" s="456"/>
      <c r="H183" s="456"/>
      <c r="I183" s="456"/>
      <c r="J183" s="456"/>
      <c r="K183" s="456"/>
      <c r="L183" s="456"/>
      <c r="M183" s="456"/>
      <c r="N183" s="456"/>
      <c r="O183" s="456"/>
      <c r="P183" s="456"/>
      <c r="Q183" s="456"/>
      <c r="R183" s="456"/>
      <c r="S183" s="456"/>
      <c r="T183" s="456"/>
    </row>
    <row r="184" spans="1:20" ht="21.95" customHeight="1" x14ac:dyDescent="0.45">
      <c r="A184" s="456"/>
      <c r="B184" s="456"/>
      <c r="C184" s="456"/>
      <c r="D184" s="456"/>
      <c r="E184" s="456"/>
      <c r="F184" s="456"/>
      <c r="G184" s="456"/>
      <c r="H184" s="456"/>
      <c r="I184" s="456"/>
      <c r="J184" s="456"/>
      <c r="K184" s="456"/>
      <c r="L184" s="456"/>
      <c r="M184" s="456"/>
      <c r="N184" s="456"/>
      <c r="O184" s="456"/>
      <c r="P184" s="456"/>
      <c r="Q184" s="456"/>
      <c r="R184" s="456"/>
      <c r="S184" s="456"/>
      <c r="T184" s="456"/>
    </row>
    <row r="185" spans="1:20" ht="21.95" customHeight="1" x14ac:dyDescent="0.45">
      <c r="A185" s="456"/>
      <c r="B185" s="456"/>
      <c r="C185" s="456"/>
      <c r="D185" s="456"/>
      <c r="E185" s="456"/>
      <c r="F185" s="456"/>
      <c r="G185" s="456"/>
      <c r="H185" s="456"/>
      <c r="I185" s="456"/>
      <c r="J185" s="456"/>
      <c r="K185" s="456"/>
      <c r="L185" s="456"/>
      <c r="M185" s="456"/>
      <c r="N185" s="456"/>
      <c r="O185" s="456"/>
      <c r="P185" s="456"/>
      <c r="Q185" s="456"/>
      <c r="R185" s="456"/>
      <c r="S185" s="456"/>
      <c r="T185" s="456"/>
    </row>
    <row r="186" spans="1:20" ht="21.95" customHeight="1" x14ac:dyDescent="0.45">
      <c r="A186" s="456"/>
      <c r="B186" s="456"/>
      <c r="C186" s="456"/>
      <c r="D186" s="456"/>
      <c r="E186" s="456"/>
      <c r="F186" s="456"/>
      <c r="G186" s="456"/>
      <c r="H186" s="456"/>
      <c r="I186" s="456"/>
      <c r="J186" s="456"/>
      <c r="K186" s="456"/>
      <c r="L186" s="456"/>
      <c r="M186" s="456"/>
      <c r="N186" s="456"/>
      <c r="O186" s="456"/>
      <c r="P186" s="456"/>
      <c r="Q186" s="456"/>
      <c r="R186" s="456"/>
      <c r="S186" s="456"/>
      <c r="T186" s="456"/>
    </row>
    <row r="187" spans="1:20" ht="21.95" customHeight="1" x14ac:dyDescent="0.45">
      <c r="A187" s="456"/>
      <c r="B187" s="456"/>
      <c r="C187" s="456"/>
      <c r="D187" s="456"/>
      <c r="E187" s="456"/>
      <c r="F187" s="456"/>
      <c r="G187" s="456"/>
      <c r="H187" s="456"/>
      <c r="I187" s="456"/>
      <c r="J187" s="456"/>
      <c r="K187" s="456"/>
      <c r="L187" s="456"/>
      <c r="M187" s="456"/>
      <c r="N187" s="456"/>
      <c r="O187" s="456"/>
      <c r="P187" s="456"/>
      <c r="Q187" s="456"/>
      <c r="R187" s="456"/>
      <c r="S187" s="456"/>
      <c r="T187" s="456"/>
    </row>
    <row r="188" spans="1:20" ht="21.95" customHeight="1" x14ac:dyDescent="0.45">
      <c r="A188" s="456"/>
      <c r="B188" s="456"/>
      <c r="C188" s="456"/>
      <c r="D188" s="456"/>
      <c r="E188" s="456"/>
      <c r="F188" s="456"/>
      <c r="G188" s="456"/>
      <c r="H188" s="456"/>
      <c r="I188" s="456"/>
      <c r="J188" s="456"/>
      <c r="K188" s="456"/>
      <c r="L188" s="456"/>
      <c r="M188" s="456"/>
      <c r="N188" s="456"/>
      <c r="O188" s="456"/>
      <c r="P188" s="456"/>
      <c r="Q188" s="456"/>
      <c r="R188" s="456"/>
      <c r="S188" s="456"/>
      <c r="T188" s="456"/>
    </row>
    <row r="189" spans="1:20" ht="21.95" customHeight="1" x14ac:dyDescent="0.45">
      <c r="A189" s="456"/>
      <c r="B189" s="456"/>
      <c r="C189" s="456"/>
      <c r="D189" s="456"/>
      <c r="E189" s="456"/>
      <c r="F189" s="456"/>
      <c r="G189" s="456"/>
      <c r="H189" s="456"/>
      <c r="I189" s="456"/>
      <c r="J189" s="456"/>
      <c r="K189" s="456"/>
      <c r="L189" s="456"/>
      <c r="M189" s="456"/>
      <c r="N189" s="456"/>
      <c r="O189" s="456"/>
      <c r="P189" s="456"/>
      <c r="Q189" s="456"/>
      <c r="R189" s="456"/>
      <c r="S189" s="456"/>
      <c r="T189" s="456"/>
    </row>
    <row r="190" spans="1:20" ht="21.95" customHeight="1" x14ac:dyDescent="0.45">
      <c r="A190" s="456"/>
      <c r="B190" s="456"/>
      <c r="C190" s="456"/>
      <c r="D190" s="456"/>
      <c r="E190" s="456"/>
      <c r="F190" s="456"/>
      <c r="G190" s="456"/>
      <c r="H190" s="456"/>
      <c r="I190" s="456"/>
      <c r="J190" s="456"/>
      <c r="K190" s="456"/>
      <c r="L190" s="456"/>
      <c r="M190" s="456"/>
      <c r="N190" s="456"/>
      <c r="O190" s="456"/>
      <c r="P190" s="456"/>
      <c r="Q190" s="456"/>
      <c r="R190" s="456"/>
      <c r="S190" s="456"/>
      <c r="T190" s="456"/>
    </row>
    <row r="191" spans="1:20" ht="21.95" customHeight="1" x14ac:dyDescent="0.45">
      <c r="A191" s="456"/>
      <c r="B191" s="456"/>
      <c r="C191" s="456"/>
      <c r="D191" s="456"/>
      <c r="E191" s="456"/>
      <c r="F191" s="456"/>
      <c r="G191" s="456"/>
      <c r="H191" s="456"/>
      <c r="I191" s="456"/>
      <c r="J191" s="456"/>
      <c r="K191" s="456"/>
      <c r="L191" s="456"/>
      <c r="M191" s="456"/>
      <c r="N191" s="456"/>
      <c r="O191" s="456"/>
      <c r="P191" s="456"/>
      <c r="Q191" s="456"/>
      <c r="R191" s="456"/>
      <c r="S191" s="456"/>
      <c r="T191" s="456"/>
    </row>
    <row r="192" spans="1:20" ht="21.95" customHeight="1" x14ac:dyDescent="0.45">
      <c r="A192" s="456"/>
      <c r="B192" s="456"/>
      <c r="C192" s="456"/>
      <c r="D192" s="456"/>
      <c r="E192" s="456"/>
      <c r="F192" s="456"/>
      <c r="G192" s="456"/>
      <c r="H192" s="456"/>
      <c r="I192" s="456"/>
      <c r="J192" s="456"/>
      <c r="K192" s="456"/>
      <c r="L192" s="456"/>
      <c r="M192" s="456"/>
      <c r="N192" s="456"/>
      <c r="O192" s="456"/>
      <c r="P192" s="456"/>
      <c r="Q192" s="456"/>
      <c r="R192" s="456"/>
      <c r="S192" s="456"/>
      <c r="T192" s="456"/>
    </row>
    <row r="193" spans="1:20" ht="21.95" customHeight="1" x14ac:dyDescent="0.45">
      <c r="A193" s="456"/>
      <c r="B193" s="456"/>
      <c r="C193" s="456"/>
      <c r="D193" s="456"/>
      <c r="E193" s="456"/>
      <c r="F193" s="456"/>
      <c r="G193" s="456"/>
      <c r="H193" s="456"/>
      <c r="I193" s="456"/>
      <c r="J193" s="456"/>
      <c r="K193" s="456"/>
      <c r="L193" s="456"/>
      <c r="M193" s="456"/>
      <c r="N193" s="456"/>
      <c r="O193" s="456"/>
      <c r="P193" s="456"/>
      <c r="Q193" s="456"/>
      <c r="R193" s="456"/>
      <c r="S193" s="456"/>
      <c r="T193" s="456"/>
    </row>
    <row r="194" spans="1:20" ht="21.95" customHeight="1" x14ac:dyDescent="0.45">
      <c r="A194" s="456"/>
      <c r="B194" s="456"/>
      <c r="C194" s="456"/>
      <c r="D194" s="456"/>
      <c r="E194" s="456"/>
      <c r="F194" s="456"/>
      <c r="G194" s="456"/>
      <c r="H194" s="456"/>
      <c r="I194" s="456"/>
      <c r="J194" s="456"/>
      <c r="K194" s="456"/>
      <c r="L194" s="456"/>
      <c r="M194" s="456"/>
      <c r="N194" s="456"/>
      <c r="O194" s="456"/>
      <c r="P194" s="456"/>
      <c r="Q194" s="456"/>
      <c r="R194" s="456"/>
      <c r="S194" s="456"/>
      <c r="T194" s="456"/>
    </row>
    <row r="195" spans="1:20" ht="21.95" customHeight="1" x14ac:dyDescent="0.45">
      <c r="A195" s="456"/>
      <c r="B195" s="456"/>
      <c r="C195" s="456"/>
      <c r="D195" s="456"/>
      <c r="E195" s="456"/>
      <c r="F195" s="456"/>
      <c r="G195" s="456"/>
      <c r="H195" s="456"/>
      <c r="I195" s="456"/>
      <c r="J195" s="456"/>
      <c r="K195" s="456"/>
      <c r="L195" s="456"/>
      <c r="M195" s="456"/>
      <c r="N195" s="456"/>
      <c r="O195" s="456"/>
      <c r="P195" s="456"/>
      <c r="Q195" s="456"/>
      <c r="R195" s="456"/>
      <c r="S195" s="456"/>
      <c r="T195" s="456"/>
    </row>
    <row r="196" spans="1:20" ht="21.95" customHeight="1" x14ac:dyDescent="0.45">
      <c r="A196" s="456"/>
      <c r="B196" s="456"/>
      <c r="C196" s="456"/>
      <c r="D196" s="456"/>
      <c r="E196" s="456"/>
      <c r="F196" s="456"/>
      <c r="G196" s="456"/>
      <c r="H196" s="456"/>
      <c r="I196" s="456"/>
      <c r="J196" s="456"/>
      <c r="K196" s="456"/>
      <c r="L196" s="456"/>
      <c r="M196" s="456"/>
      <c r="N196" s="456"/>
      <c r="O196" s="456"/>
      <c r="P196" s="456"/>
      <c r="Q196" s="456"/>
      <c r="R196" s="456"/>
      <c r="S196" s="456"/>
      <c r="T196" s="456"/>
    </row>
    <row r="197" spans="1:20" ht="21.95" customHeight="1" x14ac:dyDescent="0.45">
      <c r="A197" s="456"/>
      <c r="B197" s="456"/>
      <c r="C197" s="456"/>
      <c r="D197" s="456"/>
      <c r="E197" s="456"/>
      <c r="F197" s="456"/>
      <c r="G197" s="456"/>
      <c r="H197" s="456"/>
      <c r="I197" s="456"/>
      <c r="J197" s="456"/>
      <c r="K197" s="456"/>
      <c r="L197" s="456"/>
      <c r="M197" s="456"/>
      <c r="N197" s="456"/>
      <c r="O197" s="456"/>
      <c r="P197" s="456"/>
      <c r="Q197" s="456"/>
      <c r="R197" s="456"/>
      <c r="S197" s="456"/>
      <c r="T197" s="456"/>
    </row>
    <row r="198" spans="1:20" ht="21.95" customHeight="1" x14ac:dyDescent="0.45">
      <c r="A198" s="456"/>
      <c r="B198" s="456"/>
      <c r="C198" s="456"/>
      <c r="D198" s="456"/>
      <c r="E198" s="456"/>
      <c r="F198" s="456"/>
      <c r="G198" s="456"/>
      <c r="H198" s="456"/>
      <c r="I198" s="456"/>
      <c r="J198" s="456"/>
      <c r="K198" s="456"/>
      <c r="L198" s="456"/>
      <c r="M198" s="456"/>
      <c r="N198" s="456"/>
      <c r="O198" s="456"/>
      <c r="P198" s="456"/>
      <c r="Q198" s="456"/>
      <c r="R198" s="456"/>
      <c r="S198" s="456"/>
      <c r="T198" s="456"/>
    </row>
    <row r="199" spans="1:20" ht="21.95" customHeight="1" x14ac:dyDescent="0.45">
      <c r="A199" s="456"/>
      <c r="B199" s="456"/>
      <c r="C199" s="456"/>
      <c r="D199" s="456"/>
      <c r="E199" s="456"/>
      <c r="F199" s="456"/>
      <c r="G199" s="456"/>
      <c r="H199" s="456"/>
      <c r="I199" s="456"/>
      <c r="J199" s="456"/>
      <c r="K199" s="456"/>
      <c r="L199" s="456"/>
      <c r="M199" s="456"/>
      <c r="N199" s="456"/>
      <c r="O199" s="456"/>
      <c r="P199" s="456"/>
      <c r="Q199" s="456"/>
      <c r="R199" s="456"/>
      <c r="S199" s="456"/>
      <c r="T199" s="456"/>
    </row>
    <row r="200" spans="1:20" ht="21.95" customHeight="1" x14ac:dyDescent="0.45">
      <c r="A200" s="456"/>
      <c r="B200" s="456"/>
      <c r="C200" s="456"/>
      <c r="D200" s="456"/>
      <c r="E200" s="456"/>
      <c r="F200" s="456"/>
      <c r="G200" s="456"/>
      <c r="H200" s="456"/>
      <c r="I200" s="456"/>
      <c r="J200" s="456"/>
      <c r="K200" s="456"/>
      <c r="L200" s="456"/>
      <c r="M200" s="456"/>
      <c r="N200" s="456"/>
      <c r="O200" s="456"/>
      <c r="P200" s="456"/>
      <c r="Q200" s="456"/>
      <c r="R200" s="456"/>
      <c r="S200" s="456"/>
      <c r="T200" s="456"/>
    </row>
    <row r="201" spans="1:20" ht="21.95" customHeight="1" x14ac:dyDescent="0.45">
      <c r="A201" s="456"/>
      <c r="B201" s="456"/>
      <c r="C201" s="456"/>
      <c r="D201" s="456"/>
      <c r="E201" s="456"/>
      <c r="F201" s="456"/>
      <c r="G201" s="456"/>
      <c r="H201" s="456"/>
      <c r="I201" s="456"/>
      <c r="J201" s="456"/>
      <c r="K201" s="456"/>
      <c r="L201" s="456"/>
      <c r="M201" s="456"/>
      <c r="N201" s="456"/>
      <c r="O201" s="456"/>
      <c r="P201" s="456"/>
      <c r="Q201" s="456"/>
      <c r="R201" s="456"/>
      <c r="S201" s="456"/>
      <c r="T201" s="456"/>
    </row>
    <row r="202" spans="1:20" ht="21.95" customHeight="1" x14ac:dyDescent="0.45">
      <c r="A202" s="456"/>
      <c r="B202" s="456"/>
      <c r="C202" s="456"/>
      <c r="D202" s="456"/>
      <c r="E202" s="456"/>
      <c r="F202" s="456"/>
      <c r="G202" s="456"/>
      <c r="H202" s="456"/>
      <c r="I202" s="456"/>
      <c r="J202" s="456"/>
      <c r="K202" s="456"/>
      <c r="L202" s="456"/>
      <c r="M202" s="456"/>
      <c r="N202" s="456"/>
      <c r="O202" s="456"/>
      <c r="P202" s="456"/>
      <c r="Q202" s="456"/>
      <c r="R202" s="456"/>
      <c r="S202" s="456"/>
      <c r="T202" s="456"/>
    </row>
    <row r="203" spans="1:20" ht="21.95" customHeight="1" x14ac:dyDescent="0.45">
      <c r="A203" s="456"/>
      <c r="B203" s="456"/>
      <c r="C203" s="456"/>
      <c r="D203" s="456"/>
      <c r="E203" s="456"/>
      <c r="F203" s="456"/>
      <c r="G203" s="456"/>
      <c r="H203" s="456"/>
      <c r="I203" s="456"/>
      <c r="J203" s="456"/>
      <c r="K203" s="456"/>
      <c r="L203" s="456"/>
      <c r="M203" s="456"/>
      <c r="N203" s="456"/>
      <c r="O203" s="456"/>
      <c r="P203" s="456"/>
      <c r="Q203" s="456"/>
      <c r="R203" s="456"/>
      <c r="S203" s="456"/>
      <c r="T203" s="456"/>
    </row>
    <row r="204" spans="1:20" ht="21.95" customHeight="1" x14ac:dyDescent="0.45">
      <c r="A204" s="456"/>
      <c r="B204" s="456"/>
      <c r="C204" s="456"/>
      <c r="D204" s="456"/>
      <c r="E204" s="456"/>
      <c r="F204" s="456"/>
      <c r="G204" s="456"/>
      <c r="H204" s="456"/>
      <c r="I204" s="456"/>
      <c r="J204" s="456"/>
      <c r="K204" s="456"/>
      <c r="L204" s="456"/>
      <c r="M204" s="456"/>
      <c r="N204" s="456"/>
      <c r="O204" s="456"/>
      <c r="P204" s="456"/>
      <c r="Q204" s="456"/>
      <c r="R204" s="456"/>
      <c r="S204" s="456"/>
      <c r="T204" s="456"/>
    </row>
    <row r="205" spans="1:20" ht="21.95" customHeight="1" x14ac:dyDescent="0.45">
      <c r="A205" s="456"/>
      <c r="B205" s="456"/>
      <c r="C205" s="456"/>
      <c r="D205" s="456"/>
      <c r="E205" s="456"/>
      <c r="F205" s="456"/>
      <c r="G205" s="456"/>
      <c r="H205" s="456"/>
      <c r="I205" s="456"/>
      <c r="J205" s="456"/>
      <c r="K205" s="456"/>
      <c r="L205" s="456"/>
      <c r="M205" s="456"/>
      <c r="N205" s="456"/>
      <c r="O205" s="456"/>
      <c r="P205" s="456"/>
      <c r="Q205" s="456"/>
      <c r="R205" s="456"/>
      <c r="S205" s="456"/>
      <c r="T205" s="456"/>
    </row>
    <row r="206" spans="1:20" ht="21.95" customHeight="1" x14ac:dyDescent="0.45">
      <c r="A206" s="456"/>
      <c r="B206" s="456"/>
      <c r="C206" s="456"/>
      <c r="D206" s="456"/>
      <c r="E206" s="456"/>
      <c r="F206" s="456"/>
      <c r="G206" s="456"/>
      <c r="H206" s="456"/>
      <c r="I206" s="456"/>
      <c r="J206" s="456"/>
      <c r="K206" s="456"/>
      <c r="L206" s="456"/>
      <c r="M206" s="456"/>
      <c r="N206" s="456"/>
      <c r="O206" s="456"/>
      <c r="P206" s="456"/>
      <c r="Q206" s="456"/>
      <c r="R206" s="456"/>
      <c r="S206" s="456"/>
      <c r="T206" s="456"/>
    </row>
    <row r="207" spans="1:20" ht="21.95" customHeight="1" x14ac:dyDescent="0.45">
      <c r="A207" s="456"/>
      <c r="B207" s="456"/>
      <c r="C207" s="456"/>
      <c r="D207" s="456"/>
      <c r="E207" s="456"/>
      <c r="F207" s="456"/>
      <c r="G207" s="456"/>
      <c r="H207" s="456"/>
      <c r="I207" s="456"/>
      <c r="J207" s="456"/>
      <c r="K207" s="456"/>
      <c r="L207" s="456"/>
      <c r="M207" s="456"/>
      <c r="N207" s="456"/>
      <c r="O207" s="456"/>
      <c r="P207" s="456"/>
      <c r="Q207" s="456"/>
      <c r="R207" s="456"/>
      <c r="S207" s="456"/>
      <c r="T207" s="456"/>
    </row>
    <row r="208" spans="1:20" ht="21.95" customHeight="1" x14ac:dyDescent="0.45">
      <c r="A208" s="456"/>
      <c r="B208" s="456"/>
      <c r="C208" s="456"/>
      <c r="D208" s="456"/>
      <c r="E208" s="456"/>
      <c r="F208" s="456"/>
      <c r="G208" s="456"/>
      <c r="H208" s="456"/>
      <c r="I208" s="456"/>
      <c r="J208" s="456"/>
      <c r="K208" s="456"/>
      <c r="L208" s="456"/>
      <c r="M208" s="456"/>
      <c r="N208" s="456"/>
      <c r="O208" s="456"/>
      <c r="P208" s="456"/>
      <c r="Q208" s="456"/>
      <c r="R208" s="456"/>
      <c r="S208" s="456"/>
      <c r="T208" s="456"/>
    </row>
    <row r="209" spans="1:20" ht="21.95" customHeight="1" x14ac:dyDescent="0.45">
      <c r="A209" s="456"/>
      <c r="B209" s="456"/>
      <c r="C209" s="456"/>
      <c r="D209" s="456"/>
      <c r="E209" s="456"/>
      <c r="F209" s="456"/>
      <c r="G209" s="456"/>
      <c r="H209" s="456"/>
      <c r="I209" s="456"/>
      <c r="J209" s="456"/>
      <c r="K209" s="456"/>
      <c r="L209" s="456"/>
      <c r="M209" s="456"/>
      <c r="N209" s="456"/>
      <c r="O209" s="456"/>
      <c r="P209" s="456"/>
      <c r="Q209" s="456"/>
      <c r="R209" s="456"/>
      <c r="S209" s="456"/>
      <c r="T209" s="456"/>
    </row>
    <row r="210" spans="1:20" ht="21.95" customHeight="1" x14ac:dyDescent="0.45">
      <c r="A210" s="456"/>
      <c r="B210" s="456"/>
      <c r="C210" s="456"/>
      <c r="D210" s="456"/>
      <c r="E210" s="456"/>
      <c r="F210" s="456"/>
      <c r="G210" s="456"/>
      <c r="H210" s="456"/>
      <c r="I210" s="456"/>
      <c r="J210" s="456"/>
      <c r="K210" s="456"/>
      <c r="L210" s="456"/>
      <c r="M210" s="456"/>
      <c r="N210" s="456"/>
      <c r="O210" s="456"/>
      <c r="P210" s="456"/>
      <c r="Q210" s="456"/>
      <c r="R210" s="456"/>
      <c r="S210" s="456"/>
      <c r="T210" s="456"/>
    </row>
    <row r="211" spans="1:20" ht="21.95" customHeight="1" x14ac:dyDescent="0.45">
      <c r="A211" s="456"/>
      <c r="B211" s="456"/>
      <c r="C211" s="456"/>
      <c r="D211" s="456"/>
      <c r="E211" s="456"/>
      <c r="F211" s="456"/>
      <c r="G211" s="456"/>
      <c r="H211" s="456"/>
      <c r="I211" s="456"/>
      <c r="J211" s="456"/>
      <c r="K211" s="456"/>
      <c r="L211" s="456"/>
      <c r="M211" s="456"/>
      <c r="N211" s="456"/>
      <c r="O211" s="456"/>
      <c r="P211" s="456"/>
      <c r="Q211" s="456"/>
      <c r="R211" s="456"/>
      <c r="S211" s="456"/>
      <c r="T211" s="456"/>
    </row>
    <row r="212" spans="1:20" ht="21.95" customHeight="1" x14ac:dyDescent="0.45">
      <c r="A212" s="456"/>
      <c r="B212" s="456"/>
      <c r="C212" s="456"/>
      <c r="D212" s="456"/>
      <c r="E212" s="456"/>
      <c r="F212" s="456"/>
      <c r="G212" s="456"/>
      <c r="H212" s="456"/>
      <c r="I212" s="456"/>
      <c r="J212" s="456"/>
      <c r="K212" s="456"/>
      <c r="L212" s="456"/>
      <c r="M212" s="456"/>
      <c r="N212" s="456"/>
      <c r="O212" s="456"/>
      <c r="P212" s="456"/>
      <c r="Q212" s="456"/>
      <c r="R212" s="456"/>
      <c r="S212" s="456"/>
      <c r="T212" s="456"/>
    </row>
    <row r="213" spans="1:20" ht="21.95" customHeight="1" x14ac:dyDescent="0.45">
      <c r="A213" s="456"/>
      <c r="B213" s="456"/>
      <c r="C213" s="456"/>
      <c r="D213" s="456"/>
      <c r="E213" s="456"/>
      <c r="F213" s="456"/>
      <c r="G213" s="456"/>
      <c r="H213" s="456"/>
      <c r="I213" s="456"/>
      <c r="J213" s="456"/>
      <c r="K213" s="456"/>
      <c r="L213" s="456"/>
      <c r="M213" s="456"/>
      <c r="N213" s="456"/>
      <c r="O213" s="456"/>
      <c r="P213" s="456"/>
      <c r="Q213" s="456"/>
      <c r="R213" s="456"/>
      <c r="S213" s="456"/>
      <c r="T213" s="456"/>
    </row>
    <row r="214" spans="1:20" ht="21.95" customHeight="1" x14ac:dyDescent="0.45">
      <c r="A214" s="456"/>
      <c r="B214" s="456"/>
      <c r="C214" s="456"/>
      <c r="D214" s="456"/>
      <c r="E214" s="456"/>
      <c r="F214" s="456"/>
      <c r="G214" s="456"/>
      <c r="H214" s="456"/>
      <c r="I214" s="456"/>
      <c r="J214" s="456"/>
      <c r="K214" s="456"/>
      <c r="L214" s="456"/>
      <c r="M214" s="456"/>
      <c r="N214" s="456"/>
      <c r="O214" s="456"/>
      <c r="P214" s="456"/>
      <c r="Q214" s="456"/>
      <c r="R214" s="456"/>
      <c r="S214" s="456"/>
      <c r="T214" s="456"/>
    </row>
    <row r="215" spans="1:20" ht="21.95" customHeight="1" x14ac:dyDescent="0.45">
      <c r="A215" s="456"/>
      <c r="B215" s="456"/>
      <c r="C215" s="456"/>
      <c r="D215" s="456"/>
      <c r="E215" s="456"/>
      <c r="F215" s="456"/>
      <c r="G215" s="456"/>
      <c r="H215" s="456"/>
      <c r="I215" s="456"/>
      <c r="J215" s="456"/>
      <c r="K215" s="456"/>
      <c r="L215" s="456"/>
      <c r="M215" s="456"/>
      <c r="N215" s="456"/>
      <c r="O215" s="456"/>
      <c r="P215" s="456"/>
      <c r="Q215" s="456"/>
      <c r="R215" s="456"/>
      <c r="S215" s="456"/>
      <c r="T215" s="456"/>
    </row>
    <row r="216" spans="1:20" ht="21.95" customHeight="1" x14ac:dyDescent="0.45">
      <c r="A216" s="456"/>
      <c r="B216" s="456"/>
      <c r="C216" s="456"/>
      <c r="D216" s="456"/>
      <c r="E216" s="456"/>
      <c r="F216" s="456"/>
      <c r="G216" s="456"/>
      <c r="H216" s="456"/>
      <c r="I216" s="456"/>
      <c r="J216" s="456"/>
      <c r="K216" s="456"/>
      <c r="L216" s="456"/>
      <c r="M216" s="456"/>
      <c r="N216" s="456"/>
      <c r="O216" s="456"/>
      <c r="P216" s="456"/>
      <c r="Q216" s="456"/>
      <c r="R216" s="456"/>
      <c r="S216" s="456"/>
      <c r="T216" s="456"/>
    </row>
    <row r="217" spans="1:20" ht="21.95" customHeight="1" x14ac:dyDescent="0.45">
      <c r="A217" s="456"/>
      <c r="B217" s="456"/>
      <c r="C217" s="456"/>
      <c r="D217" s="456"/>
      <c r="E217" s="456"/>
      <c r="F217" s="456"/>
      <c r="G217" s="456"/>
      <c r="H217" s="456"/>
      <c r="I217" s="456"/>
      <c r="J217" s="456"/>
      <c r="K217" s="456"/>
      <c r="L217" s="456"/>
      <c r="M217" s="456"/>
      <c r="N217" s="456"/>
      <c r="O217" s="456"/>
      <c r="P217" s="456"/>
      <c r="Q217" s="456"/>
      <c r="R217" s="456"/>
      <c r="S217" s="456"/>
      <c r="T217" s="456"/>
    </row>
    <row r="218" spans="1:20" ht="21.95" customHeight="1" x14ac:dyDescent="0.45">
      <c r="A218" s="456"/>
      <c r="B218" s="456"/>
      <c r="C218" s="456"/>
      <c r="D218" s="456"/>
      <c r="E218" s="456"/>
      <c r="F218" s="456"/>
      <c r="G218" s="456"/>
      <c r="H218" s="456"/>
      <c r="I218" s="456"/>
      <c r="J218" s="456"/>
      <c r="K218" s="456"/>
      <c r="L218" s="456"/>
      <c r="M218" s="456"/>
      <c r="N218" s="456"/>
      <c r="O218" s="456"/>
      <c r="P218" s="456"/>
      <c r="Q218" s="456"/>
      <c r="R218" s="456"/>
      <c r="S218" s="456"/>
      <c r="T218" s="456"/>
    </row>
    <row r="219" spans="1:20" ht="21.95" customHeight="1" x14ac:dyDescent="0.45">
      <c r="A219" s="456"/>
      <c r="B219" s="456"/>
      <c r="C219" s="456"/>
      <c r="D219" s="456"/>
      <c r="E219" s="456"/>
      <c r="F219" s="456"/>
      <c r="G219" s="456"/>
      <c r="H219" s="456"/>
      <c r="I219" s="456"/>
      <c r="J219" s="456"/>
      <c r="K219" s="456"/>
      <c r="L219" s="456"/>
      <c r="M219" s="456"/>
      <c r="N219" s="456"/>
      <c r="O219" s="456"/>
      <c r="P219" s="456"/>
      <c r="Q219" s="456"/>
      <c r="R219" s="456"/>
      <c r="S219" s="456"/>
      <c r="T219" s="456"/>
    </row>
    <row r="220" spans="1:20" ht="21.95" customHeight="1" x14ac:dyDescent="0.45">
      <c r="A220" s="456"/>
      <c r="B220" s="456"/>
      <c r="C220" s="456"/>
      <c r="D220" s="456"/>
      <c r="E220" s="456"/>
      <c r="F220" s="456"/>
      <c r="G220" s="456"/>
      <c r="H220" s="456"/>
      <c r="I220" s="456"/>
      <c r="J220" s="456"/>
      <c r="K220" s="456"/>
      <c r="L220" s="456"/>
      <c r="M220" s="456"/>
      <c r="N220" s="456"/>
      <c r="O220" s="456"/>
      <c r="P220" s="456"/>
      <c r="Q220" s="456"/>
      <c r="R220" s="456"/>
      <c r="S220" s="456"/>
      <c r="T220" s="456"/>
    </row>
    <row r="221" spans="1:20" ht="21.95" customHeight="1" x14ac:dyDescent="0.45">
      <c r="A221" s="456"/>
      <c r="B221" s="456"/>
      <c r="C221" s="456"/>
      <c r="D221" s="456"/>
      <c r="E221" s="456"/>
      <c r="F221" s="456"/>
      <c r="G221" s="456"/>
      <c r="H221" s="456"/>
      <c r="I221" s="456"/>
      <c r="J221" s="456"/>
      <c r="K221" s="456"/>
      <c r="L221" s="456"/>
      <c r="M221" s="456"/>
      <c r="N221" s="456"/>
      <c r="O221" s="456"/>
      <c r="P221" s="456"/>
      <c r="Q221" s="456"/>
      <c r="R221" s="456"/>
      <c r="S221" s="456"/>
      <c r="T221" s="456"/>
    </row>
    <row r="222" spans="1:20" ht="21.95" customHeight="1" x14ac:dyDescent="0.45">
      <c r="A222" s="456"/>
      <c r="B222" s="456"/>
      <c r="C222" s="456"/>
      <c r="D222" s="456"/>
      <c r="E222" s="456"/>
      <c r="F222" s="456"/>
      <c r="G222" s="456"/>
      <c r="H222" s="456"/>
      <c r="I222" s="456"/>
      <c r="J222" s="456"/>
      <c r="K222" s="456"/>
      <c r="L222" s="456"/>
      <c r="M222" s="456"/>
      <c r="N222" s="456"/>
      <c r="O222" s="456"/>
      <c r="P222" s="456"/>
      <c r="Q222" s="456"/>
      <c r="R222" s="456"/>
      <c r="S222" s="456"/>
      <c r="T222" s="456"/>
    </row>
    <row r="223" spans="1:20" ht="21.95" customHeight="1" x14ac:dyDescent="0.45">
      <c r="A223" s="456"/>
      <c r="B223" s="456"/>
      <c r="C223" s="456"/>
      <c r="D223" s="456"/>
      <c r="E223" s="456"/>
      <c r="F223" s="456"/>
      <c r="G223" s="456"/>
      <c r="H223" s="456"/>
      <c r="I223" s="456"/>
      <c r="J223" s="456"/>
      <c r="K223" s="456"/>
      <c r="L223" s="456"/>
      <c r="M223" s="456"/>
      <c r="N223" s="456"/>
      <c r="O223" s="456"/>
      <c r="P223" s="456"/>
      <c r="Q223" s="456"/>
      <c r="R223" s="456"/>
      <c r="S223" s="456"/>
      <c r="T223" s="456"/>
    </row>
    <row r="224" spans="1:20" ht="21.95" customHeight="1" x14ac:dyDescent="0.45">
      <c r="A224" s="456"/>
      <c r="B224" s="456"/>
      <c r="C224" s="456"/>
      <c r="D224" s="456"/>
      <c r="E224" s="456"/>
      <c r="F224" s="456"/>
      <c r="G224" s="456"/>
      <c r="H224" s="456"/>
      <c r="I224" s="456"/>
      <c r="J224" s="456"/>
      <c r="K224" s="456"/>
      <c r="L224" s="456"/>
      <c r="M224" s="456"/>
      <c r="N224" s="456"/>
      <c r="O224" s="456"/>
      <c r="P224" s="456"/>
      <c r="Q224" s="456"/>
      <c r="R224" s="456"/>
      <c r="S224" s="456"/>
      <c r="T224" s="456"/>
    </row>
    <row r="225" spans="1:20" ht="21.95" customHeight="1" x14ac:dyDescent="0.45">
      <c r="A225" s="456"/>
      <c r="B225" s="456"/>
      <c r="C225" s="456"/>
      <c r="D225" s="456"/>
      <c r="E225" s="456"/>
      <c r="F225" s="456"/>
      <c r="G225" s="456"/>
      <c r="H225" s="456"/>
      <c r="I225" s="456"/>
      <c r="J225" s="456"/>
      <c r="K225" s="456"/>
      <c r="L225" s="456"/>
      <c r="M225" s="456"/>
      <c r="N225" s="456"/>
      <c r="O225" s="456"/>
      <c r="P225" s="456"/>
      <c r="Q225" s="456"/>
      <c r="R225" s="456"/>
      <c r="S225" s="456"/>
      <c r="T225" s="456"/>
    </row>
    <row r="226" spans="1:20" ht="21.95" customHeight="1" x14ac:dyDescent="0.45">
      <c r="A226" s="456"/>
      <c r="B226" s="456"/>
      <c r="C226" s="456"/>
      <c r="D226" s="456"/>
      <c r="E226" s="456"/>
      <c r="F226" s="456"/>
      <c r="G226" s="456"/>
      <c r="H226" s="456"/>
      <c r="I226" s="456"/>
      <c r="J226" s="456"/>
      <c r="K226" s="456"/>
      <c r="L226" s="456"/>
      <c r="M226" s="456"/>
      <c r="N226" s="456"/>
      <c r="O226" s="456"/>
      <c r="P226" s="456"/>
      <c r="Q226" s="456"/>
      <c r="R226" s="456"/>
      <c r="S226" s="456"/>
      <c r="T226" s="456"/>
    </row>
    <row r="227" spans="1:20" ht="21.95" customHeight="1" x14ac:dyDescent="0.45">
      <c r="A227" s="456"/>
      <c r="B227" s="456"/>
      <c r="C227" s="456"/>
      <c r="D227" s="456"/>
      <c r="E227" s="456"/>
      <c r="F227" s="456"/>
      <c r="G227" s="456"/>
      <c r="H227" s="456"/>
      <c r="I227" s="456"/>
      <c r="J227" s="456"/>
      <c r="K227" s="456"/>
      <c r="L227" s="456"/>
      <c r="M227" s="456"/>
      <c r="N227" s="456"/>
      <c r="O227" s="456"/>
      <c r="P227" s="456"/>
      <c r="Q227" s="456"/>
      <c r="R227" s="456"/>
      <c r="S227" s="456"/>
      <c r="T227" s="456"/>
    </row>
    <row r="228" spans="1:20" ht="21.95" customHeight="1" x14ac:dyDescent="0.45">
      <c r="A228" s="456"/>
      <c r="B228" s="456"/>
      <c r="C228" s="456"/>
      <c r="D228" s="456"/>
      <c r="E228" s="456"/>
      <c r="F228" s="456"/>
      <c r="G228" s="456"/>
      <c r="H228" s="456"/>
      <c r="I228" s="456"/>
      <c r="J228" s="456"/>
      <c r="K228" s="456"/>
      <c r="L228" s="456"/>
      <c r="M228" s="456"/>
      <c r="N228" s="456"/>
      <c r="O228" s="456"/>
      <c r="P228" s="456"/>
      <c r="Q228" s="456"/>
      <c r="R228" s="456"/>
      <c r="S228" s="456"/>
      <c r="T228" s="456"/>
    </row>
    <row r="229" spans="1:20" ht="21.95" customHeight="1" x14ac:dyDescent="0.45">
      <c r="A229" s="456"/>
      <c r="B229" s="456"/>
      <c r="C229" s="456"/>
      <c r="D229" s="456"/>
      <c r="E229" s="456"/>
      <c r="F229" s="456"/>
      <c r="G229" s="456"/>
      <c r="H229" s="456"/>
      <c r="I229" s="456"/>
      <c r="J229" s="456"/>
      <c r="K229" s="456"/>
      <c r="L229" s="456"/>
      <c r="M229" s="456"/>
      <c r="N229" s="456"/>
      <c r="O229" s="456"/>
      <c r="P229" s="456"/>
      <c r="Q229" s="456"/>
      <c r="R229" s="456"/>
      <c r="S229" s="456"/>
      <c r="T229" s="456"/>
    </row>
    <row r="230" spans="1:20" ht="21.95" customHeight="1" x14ac:dyDescent="0.45">
      <c r="A230" s="456"/>
      <c r="B230" s="456"/>
      <c r="C230" s="456"/>
      <c r="D230" s="456"/>
      <c r="E230" s="456"/>
      <c r="F230" s="456"/>
      <c r="G230" s="456"/>
      <c r="H230" s="456"/>
      <c r="I230" s="456"/>
      <c r="J230" s="456"/>
      <c r="K230" s="456"/>
      <c r="L230" s="456"/>
      <c r="M230" s="456"/>
      <c r="N230" s="456"/>
      <c r="O230" s="456"/>
      <c r="P230" s="456"/>
      <c r="Q230" s="456"/>
      <c r="R230" s="456"/>
      <c r="S230" s="456"/>
      <c r="T230" s="456"/>
    </row>
    <row r="231" spans="1:20" ht="21.95" customHeight="1" x14ac:dyDescent="0.45">
      <c r="A231" s="456"/>
      <c r="B231" s="456"/>
      <c r="C231" s="456"/>
      <c r="D231" s="456"/>
      <c r="E231" s="456"/>
      <c r="F231" s="456"/>
      <c r="G231" s="456"/>
      <c r="H231" s="456"/>
      <c r="I231" s="456"/>
      <c r="J231" s="456"/>
      <c r="K231" s="456"/>
      <c r="L231" s="456"/>
      <c r="M231" s="456"/>
      <c r="N231" s="456"/>
      <c r="O231" s="456"/>
      <c r="P231" s="456"/>
      <c r="Q231" s="456"/>
      <c r="R231" s="456"/>
      <c r="S231" s="456"/>
      <c r="T231" s="456"/>
    </row>
    <row r="232" spans="1:20" ht="21.95" customHeight="1" x14ac:dyDescent="0.45">
      <c r="A232" s="456"/>
      <c r="B232" s="456"/>
      <c r="C232" s="456"/>
      <c r="D232" s="456"/>
      <c r="E232" s="456"/>
      <c r="F232" s="456"/>
      <c r="G232" s="456"/>
      <c r="H232" s="456"/>
      <c r="I232" s="456"/>
      <c r="J232" s="456"/>
      <c r="K232" s="456"/>
      <c r="L232" s="456"/>
      <c r="M232" s="456"/>
      <c r="N232" s="456"/>
      <c r="O232" s="456"/>
      <c r="P232" s="456"/>
      <c r="Q232" s="456"/>
      <c r="R232" s="456"/>
      <c r="S232" s="456"/>
      <c r="T232" s="456"/>
    </row>
    <row r="233" spans="1:20" ht="21.95" customHeight="1" x14ac:dyDescent="0.45">
      <c r="A233" s="456"/>
      <c r="B233" s="456"/>
      <c r="C233" s="456"/>
      <c r="D233" s="456"/>
      <c r="E233" s="456"/>
      <c r="F233" s="456"/>
      <c r="G233" s="456"/>
      <c r="H233" s="456"/>
      <c r="I233" s="456"/>
      <c r="J233" s="456"/>
      <c r="K233" s="456"/>
      <c r="L233" s="456"/>
      <c r="M233" s="456"/>
      <c r="N233" s="456"/>
      <c r="O233" s="456"/>
      <c r="P233" s="456"/>
      <c r="Q233" s="456"/>
      <c r="R233" s="456"/>
      <c r="S233" s="456"/>
      <c r="T233" s="456"/>
    </row>
    <row r="234" spans="1:20" ht="21.95" customHeight="1" x14ac:dyDescent="0.45">
      <c r="A234" s="456"/>
      <c r="B234" s="456"/>
      <c r="C234" s="456"/>
      <c r="D234" s="456"/>
      <c r="E234" s="456"/>
      <c r="F234" s="456"/>
      <c r="G234" s="456"/>
      <c r="H234" s="456"/>
      <c r="I234" s="456"/>
      <c r="J234" s="456"/>
      <c r="K234" s="456"/>
      <c r="L234" s="456"/>
      <c r="M234" s="456"/>
      <c r="N234" s="456"/>
      <c r="O234" s="456"/>
      <c r="P234" s="456"/>
      <c r="Q234" s="456"/>
      <c r="R234" s="456"/>
      <c r="S234" s="456"/>
      <c r="T234" s="456"/>
    </row>
    <row r="235" spans="1:20" ht="21.95" customHeight="1" x14ac:dyDescent="0.45">
      <c r="A235" s="456"/>
      <c r="B235" s="456"/>
      <c r="C235" s="456"/>
      <c r="D235" s="456"/>
      <c r="E235" s="456"/>
      <c r="F235" s="456"/>
      <c r="G235" s="456"/>
      <c r="H235" s="456"/>
      <c r="I235" s="456"/>
      <c r="J235" s="456"/>
      <c r="K235" s="456"/>
      <c r="L235" s="456"/>
      <c r="M235" s="456"/>
      <c r="N235" s="456"/>
      <c r="O235" s="456"/>
      <c r="P235" s="456"/>
      <c r="Q235" s="456"/>
      <c r="R235" s="456"/>
      <c r="S235" s="456"/>
      <c r="T235" s="456"/>
    </row>
    <row r="236" spans="1:20" ht="21.95" customHeight="1" x14ac:dyDescent="0.45">
      <c r="A236" s="456"/>
      <c r="B236" s="456"/>
      <c r="C236" s="456"/>
      <c r="D236" s="456"/>
      <c r="E236" s="456"/>
      <c r="F236" s="456"/>
      <c r="G236" s="456"/>
      <c r="H236" s="456"/>
      <c r="I236" s="456"/>
      <c r="J236" s="456"/>
      <c r="K236" s="456"/>
      <c r="L236" s="456"/>
      <c r="M236" s="456"/>
      <c r="N236" s="456"/>
      <c r="O236" s="456"/>
      <c r="P236" s="456"/>
      <c r="Q236" s="456"/>
      <c r="R236" s="456"/>
      <c r="S236" s="456"/>
      <c r="T236" s="456"/>
    </row>
    <row r="237" spans="1:20" ht="21.95" customHeight="1" x14ac:dyDescent="0.45">
      <c r="A237" s="456"/>
      <c r="B237" s="456"/>
      <c r="C237" s="456"/>
      <c r="D237" s="456"/>
      <c r="E237" s="456"/>
      <c r="F237" s="456"/>
      <c r="G237" s="456"/>
      <c r="H237" s="456"/>
      <c r="I237" s="456"/>
      <c r="J237" s="456"/>
      <c r="K237" s="456"/>
      <c r="L237" s="456"/>
      <c r="M237" s="456"/>
      <c r="N237" s="456"/>
      <c r="O237" s="456"/>
      <c r="P237" s="456"/>
      <c r="Q237" s="456"/>
      <c r="R237" s="456"/>
      <c r="S237" s="456"/>
      <c r="T237" s="456"/>
    </row>
    <row r="238" spans="1:20" ht="21.95" customHeight="1" x14ac:dyDescent="0.45">
      <c r="A238" s="456"/>
      <c r="B238" s="456"/>
      <c r="C238" s="456"/>
      <c r="D238" s="456"/>
      <c r="E238" s="456"/>
      <c r="F238" s="456"/>
      <c r="G238" s="456"/>
      <c r="H238" s="456"/>
      <c r="I238" s="456"/>
      <c r="J238" s="456"/>
      <c r="K238" s="456"/>
      <c r="L238" s="456"/>
      <c r="M238" s="456"/>
      <c r="N238" s="456"/>
      <c r="O238" s="456"/>
      <c r="P238" s="456"/>
      <c r="Q238" s="456"/>
      <c r="R238" s="456"/>
      <c r="S238" s="456"/>
      <c r="T238" s="456"/>
    </row>
    <row r="239" spans="1:20" ht="21.95" customHeight="1" x14ac:dyDescent="0.45">
      <c r="A239" s="456"/>
      <c r="B239" s="456"/>
      <c r="C239" s="456"/>
      <c r="D239" s="456"/>
      <c r="E239" s="456"/>
      <c r="F239" s="456"/>
      <c r="G239" s="456"/>
      <c r="H239" s="456"/>
      <c r="I239" s="456"/>
      <c r="J239" s="456"/>
      <c r="K239" s="456"/>
      <c r="L239" s="456"/>
      <c r="M239" s="456"/>
      <c r="N239" s="456"/>
      <c r="O239" s="456"/>
      <c r="P239" s="456"/>
      <c r="Q239" s="456"/>
      <c r="R239" s="456"/>
      <c r="S239" s="456"/>
      <c r="T239" s="456"/>
    </row>
    <row r="240" spans="1:20" ht="21.95" customHeight="1" x14ac:dyDescent="0.45">
      <c r="A240" s="456"/>
      <c r="B240" s="456"/>
      <c r="C240" s="456"/>
      <c r="D240" s="456"/>
      <c r="E240" s="456"/>
      <c r="F240" s="456"/>
      <c r="G240" s="456"/>
      <c r="H240" s="456"/>
      <c r="I240" s="456"/>
      <c r="J240" s="456"/>
      <c r="K240" s="456"/>
      <c r="L240" s="456"/>
      <c r="M240" s="456"/>
      <c r="N240" s="456"/>
      <c r="O240" s="456"/>
      <c r="P240" s="456"/>
      <c r="Q240" s="456"/>
      <c r="R240" s="456"/>
      <c r="S240" s="456"/>
      <c r="T240" s="456"/>
    </row>
    <row r="241" spans="1:20" ht="21.95" customHeight="1" x14ac:dyDescent="0.45">
      <c r="A241" s="456"/>
      <c r="B241" s="456"/>
      <c r="C241" s="456"/>
      <c r="D241" s="456"/>
      <c r="E241" s="456"/>
      <c r="F241" s="456"/>
      <c r="G241" s="456"/>
      <c r="H241" s="456"/>
      <c r="I241" s="456"/>
      <c r="J241" s="456"/>
      <c r="K241" s="456"/>
      <c r="L241" s="456"/>
      <c r="M241" s="456"/>
      <c r="N241" s="456"/>
      <c r="O241" s="456"/>
      <c r="P241" s="456"/>
      <c r="Q241" s="456"/>
      <c r="R241" s="456"/>
      <c r="S241" s="456"/>
      <c r="T241" s="456"/>
    </row>
    <row r="242" spans="1:20" ht="21.95" customHeight="1" x14ac:dyDescent="0.45">
      <c r="A242" s="456"/>
      <c r="B242" s="456"/>
      <c r="C242" s="456"/>
      <c r="D242" s="456"/>
      <c r="E242" s="456"/>
      <c r="F242" s="456"/>
      <c r="G242" s="456"/>
      <c r="H242" s="456"/>
      <c r="I242" s="456"/>
      <c r="J242" s="456"/>
      <c r="K242" s="456"/>
      <c r="L242" s="456"/>
      <c r="M242" s="456"/>
      <c r="N242" s="456"/>
      <c r="O242" s="456"/>
      <c r="P242" s="456"/>
      <c r="Q242" s="456"/>
      <c r="R242" s="456"/>
      <c r="S242" s="456"/>
      <c r="T242" s="456"/>
    </row>
    <row r="243" spans="1:20" ht="21.95" customHeight="1" x14ac:dyDescent="0.45">
      <c r="A243" s="456"/>
      <c r="B243" s="456"/>
      <c r="C243" s="456"/>
      <c r="D243" s="456"/>
      <c r="E243" s="456"/>
      <c r="F243" s="456"/>
      <c r="G243" s="456"/>
      <c r="H243" s="456"/>
      <c r="I243" s="456"/>
      <c r="J243" s="456"/>
      <c r="K243" s="456"/>
      <c r="L243" s="456"/>
      <c r="M243" s="456"/>
      <c r="N243" s="456"/>
      <c r="O243" s="456"/>
      <c r="P243" s="456"/>
      <c r="Q243" s="456"/>
      <c r="R243" s="456"/>
      <c r="S243" s="456"/>
      <c r="T243" s="456"/>
    </row>
    <row r="244" spans="1:20" ht="21.95" customHeight="1" x14ac:dyDescent="0.45">
      <c r="A244" s="456"/>
      <c r="B244" s="456"/>
      <c r="C244" s="456"/>
      <c r="D244" s="456"/>
      <c r="E244" s="456"/>
      <c r="F244" s="456"/>
      <c r="G244" s="456"/>
      <c r="H244" s="456"/>
      <c r="I244" s="456"/>
      <c r="J244" s="456"/>
      <c r="K244" s="456"/>
      <c r="L244" s="456"/>
      <c r="M244" s="456"/>
      <c r="N244" s="456"/>
      <c r="O244" s="456"/>
      <c r="P244" s="456"/>
      <c r="Q244" s="456"/>
      <c r="R244" s="456"/>
      <c r="S244" s="456"/>
      <c r="T244" s="456"/>
    </row>
    <row r="245" spans="1:20" ht="21.95" customHeight="1" x14ac:dyDescent="0.45">
      <c r="A245" s="456"/>
      <c r="B245" s="456"/>
      <c r="C245" s="456"/>
      <c r="D245" s="456"/>
      <c r="E245" s="456"/>
      <c r="F245" s="456"/>
      <c r="G245" s="456"/>
      <c r="H245" s="456"/>
      <c r="I245" s="456"/>
      <c r="J245" s="456"/>
      <c r="K245" s="456"/>
      <c r="L245" s="456"/>
      <c r="M245" s="456"/>
      <c r="N245" s="456"/>
      <c r="O245" s="456"/>
      <c r="P245" s="456"/>
      <c r="Q245" s="456"/>
      <c r="R245" s="456"/>
      <c r="S245" s="456"/>
      <c r="T245" s="456"/>
    </row>
    <row r="246" spans="1:20" ht="21.95" customHeight="1" x14ac:dyDescent="0.45">
      <c r="A246" s="456"/>
      <c r="B246" s="456"/>
      <c r="C246" s="456"/>
      <c r="D246" s="456"/>
      <c r="E246" s="456"/>
      <c r="F246" s="456"/>
      <c r="G246" s="456"/>
      <c r="H246" s="456"/>
      <c r="I246" s="456"/>
      <c r="J246" s="456"/>
      <c r="K246" s="456"/>
      <c r="L246" s="456"/>
      <c r="M246" s="456"/>
      <c r="N246" s="456"/>
      <c r="O246" s="456"/>
      <c r="P246" s="456"/>
      <c r="Q246" s="456"/>
      <c r="R246" s="456"/>
      <c r="S246" s="456"/>
      <c r="T246" s="456"/>
    </row>
    <row r="247" spans="1:20" ht="21.95" customHeight="1" x14ac:dyDescent="0.45">
      <c r="A247" s="456"/>
      <c r="B247" s="456"/>
      <c r="C247" s="456"/>
      <c r="D247" s="456"/>
      <c r="E247" s="456"/>
      <c r="F247" s="456"/>
      <c r="G247" s="456"/>
      <c r="H247" s="456"/>
      <c r="I247" s="456"/>
      <c r="J247" s="456"/>
      <c r="K247" s="456"/>
      <c r="L247" s="456"/>
      <c r="M247" s="456"/>
      <c r="N247" s="456"/>
      <c r="O247" s="456"/>
      <c r="P247" s="456"/>
      <c r="Q247" s="456"/>
      <c r="R247" s="456"/>
      <c r="S247" s="456"/>
      <c r="T247" s="456"/>
    </row>
    <row r="248" spans="1:20" ht="21.95" customHeight="1" x14ac:dyDescent="0.45">
      <c r="A248" s="456"/>
      <c r="B248" s="456"/>
      <c r="C248" s="456"/>
      <c r="D248" s="456"/>
      <c r="E248" s="456"/>
      <c r="F248" s="456"/>
      <c r="G248" s="456"/>
      <c r="H248" s="456"/>
      <c r="I248" s="456"/>
      <c r="J248" s="456"/>
      <c r="K248" s="456"/>
      <c r="L248" s="456"/>
      <c r="M248" s="456"/>
      <c r="N248" s="456"/>
      <c r="O248" s="456"/>
      <c r="P248" s="456"/>
      <c r="Q248" s="456"/>
      <c r="R248" s="456"/>
      <c r="S248" s="456"/>
      <c r="T248" s="456"/>
    </row>
    <row r="249" spans="1:20" ht="21.95" customHeight="1" x14ac:dyDescent="0.45">
      <c r="A249" s="456"/>
      <c r="B249" s="456"/>
      <c r="C249" s="456"/>
      <c r="D249" s="456"/>
      <c r="E249" s="456"/>
      <c r="F249" s="456"/>
      <c r="G249" s="456"/>
      <c r="H249" s="456"/>
      <c r="I249" s="456"/>
      <c r="J249" s="456"/>
      <c r="K249" s="456"/>
      <c r="L249" s="456"/>
      <c r="M249" s="456"/>
      <c r="N249" s="456"/>
      <c r="O249" s="456"/>
      <c r="P249" s="456"/>
      <c r="Q249" s="456"/>
      <c r="R249" s="456"/>
      <c r="S249" s="456"/>
      <c r="T249" s="456"/>
    </row>
    <row r="250" spans="1:20" ht="21.95" customHeight="1" x14ac:dyDescent="0.45">
      <c r="A250" s="456"/>
      <c r="B250" s="456"/>
      <c r="C250" s="456"/>
      <c r="D250" s="456"/>
      <c r="E250" s="456"/>
      <c r="F250" s="456"/>
      <c r="G250" s="456"/>
      <c r="H250" s="456"/>
      <c r="I250" s="456"/>
      <c r="J250" s="456"/>
      <c r="K250" s="456"/>
      <c r="L250" s="456"/>
      <c r="M250" s="456"/>
      <c r="N250" s="456"/>
      <c r="O250" s="456"/>
      <c r="P250" s="456"/>
      <c r="Q250" s="456"/>
      <c r="R250" s="456"/>
      <c r="S250" s="456"/>
      <c r="T250" s="456"/>
    </row>
    <row r="251" spans="1:20" ht="21.95" customHeight="1" x14ac:dyDescent="0.45">
      <c r="A251" s="456"/>
      <c r="B251" s="456"/>
      <c r="C251" s="456"/>
      <c r="D251" s="456"/>
      <c r="E251" s="456"/>
      <c r="F251" s="456"/>
      <c r="G251" s="456"/>
      <c r="H251" s="456"/>
      <c r="I251" s="456"/>
      <c r="J251" s="456"/>
      <c r="K251" s="456"/>
      <c r="L251" s="456"/>
      <c r="M251" s="456"/>
      <c r="N251" s="456"/>
      <c r="O251" s="456"/>
      <c r="P251" s="456"/>
      <c r="Q251" s="456"/>
      <c r="R251" s="456"/>
      <c r="S251" s="456"/>
      <c r="T251" s="456"/>
    </row>
    <row r="252" spans="1:20" ht="21.95" customHeight="1" x14ac:dyDescent="0.45">
      <c r="A252" s="456"/>
      <c r="B252" s="456"/>
      <c r="C252" s="456"/>
      <c r="D252" s="456"/>
      <c r="E252" s="456"/>
      <c r="F252" s="456"/>
      <c r="G252" s="456"/>
      <c r="H252" s="456"/>
      <c r="I252" s="456"/>
      <c r="J252" s="456"/>
      <c r="K252" s="456"/>
      <c r="L252" s="456"/>
      <c r="M252" s="456"/>
      <c r="N252" s="456"/>
      <c r="O252" s="456"/>
      <c r="P252" s="456"/>
      <c r="Q252" s="456"/>
      <c r="R252" s="456"/>
      <c r="S252" s="456"/>
      <c r="T252" s="456"/>
    </row>
    <row r="253" spans="1:20" ht="21.95" customHeight="1" x14ac:dyDescent="0.45">
      <c r="A253" s="456"/>
      <c r="B253" s="456"/>
      <c r="C253" s="456"/>
      <c r="D253" s="456"/>
      <c r="E253" s="456"/>
      <c r="F253" s="456"/>
      <c r="G253" s="456"/>
      <c r="H253" s="456"/>
      <c r="I253" s="456"/>
      <c r="J253" s="456"/>
      <c r="K253" s="456"/>
      <c r="L253" s="456"/>
      <c r="M253" s="456"/>
      <c r="N253" s="456"/>
      <c r="O253" s="456"/>
      <c r="P253" s="456"/>
      <c r="Q253" s="456"/>
      <c r="R253" s="456"/>
      <c r="S253" s="456"/>
      <c r="T253" s="456"/>
    </row>
    <row r="254" spans="1:20" ht="21.95" customHeight="1" x14ac:dyDescent="0.45">
      <c r="A254" s="456"/>
      <c r="B254" s="456"/>
      <c r="C254" s="456"/>
      <c r="D254" s="456"/>
      <c r="E254" s="456"/>
      <c r="F254" s="456"/>
      <c r="G254" s="456"/>
      <c r="H254" s="456"/>
      <c r="I254" s="456"/>
      <c r="J254" s="456"/>
      <c r="K254" s="456"/>
      <c r="L254" s="456"/>
      <c r="M254" s="456"/>
      <c r="N254" s="456"/>
      <c r="O254" s="456"/>
      <c r="P254" s="456"/>
      <c r="Q254" s="456"/>
      <c r="R254" s="456"/>
      <c r="S254" s="456"/>
      <c r="T254" s="456"/>
    </row>
    <row r="255" spans="1:20" ht="21.95" customHeight="1" x14ac:dyDescent="0.45">
      <c r="A255" s="456"/>
      <c r="B255" s="456"/>
      <c r="C255" s="456"/>
      <c r="D255" s="456"/>
      <c r="E255" s="456"/>
      <c r="F255" s="456"/>
      <c r="G255" s="456"/>
      <c r="H255" s="456"/>
      <c r="I255" s="456"/>
      <c r="J255" s="456"/>
      <c r="K255" s="456"/>
      <c r="L255" s="456"/>
      <c r="M255" s="456"/>
      <c r="N255" s="456"/>
      <c r="O255" s="456"/>
      <c r="P255" s="456"/>
      <c r="Q255" s="456"/>
      <c r="R255" s="456"/>
      <c r="S255" s="456"/>
      <c r="T255" s="456"/>
    </row>
    <row r="256" spans="1:20" ht="21.95" customHeight="1" x14ac:dyDescent="0.45">
      <c r="A256" s="456"/>
      <c r="B256" s="456"/>
      <c r="C256" s="456"/>
      <c r="D256" s="456"/>
      <c r="E256" s="456"/>
      <c r="F256" s="456"/>
      <c r="G256" s="456"/>
      <c r="H256" s="456"/>
      <c r="I256" s="456"/>
      <c r="J256" s="456"/>
      <c r="K256" s="456"/>
      <c r="L256" s="456"/>
      <c r="M256" s="456"/>
      <c r="N256" s="456"/>
      <c r="O256" s="456"/>
      <c r="P256" s="456"/>
      <c r="Q256" s="456"/>
      <c r="R256" s="456"/>
      <c r="S256" s="456"/>
      <c r="T256" s="456"/>
    </row>
    <row r="257" spans="1:20" ht="21.95" customHeight="1" x14ac:dyDescent="0.45">
      <c r="A257" s="456"/>
      <c r="B257" s="456"/>
      <c r="C257" s="456"/>
      <c r="D257" s="456"/>
      <c r="E257" s="456"/>
      <c r="F257" s="456"/>
      <c r="G257" s="456"/>
      <c r="H257" s="456"/>
      <c r="I257" s="456"/>
      <c r="J257" s="456"/>
      <c r="K257" s="456"/>
      <c r="L257" s="456"/>
      <c r="M257" s="456"/>
      <c r="N257" s="456"/>
      <c r="O257" s="456"/>
      <c r="P257" s="456"/>
      <c r="Q257" s="456"/>
      <c r="R257" s="456"/>
      <c r="S257" s="456"/>
      <c r="T257" s="456"/>
    </row>
    <row r="258" spans="1:20" ht="21.95" customHeight="1" x14ac:dyDescent="0.45">
      <c r="A258" s="456"/>
      <c r="B258" s="456"/>
      <c r="C258" s="456"/>
      <c r="D258" s="456"/>
      <c r="E258" s="456"/>
      <c r="F258" s="456"/>
      <c r="G258" s="456"/>
      <c r="H258" s="456"/>
      <c r="I258" s="456"/>
      <c r="J258" s="456"/>
      <c r="K258" s="456"/>
      <c r="L258" s="456"/>
      <c r="M258" s="456"/>
      <c r="N258" s="456"/>
      <c r="O258" s="456"/>
      <c r="P258" s="456"/>
      <c r="Q258" s="456"/>
      <c r="R258" s="456"/>
      <c r="S258" s="456"/>
      <c r="T258" s="456"/>
    </row>
    <row r="259" spans="1:20" ht="21.95" customHeight="1" x14ac:dyDescent="0.45">
      <c r="A259" s="456"/>
      <c r="B259" s="456"/>
      <c r="C259" s="456"/>
      <c r="D259" s="456"/>
      <c r="E259" s="456"/>
      <c r="F259" s="456"/>
      <c r="G259" s="456"/>
      <c r="H259" s="456"/>
      <c r="I259" s="456"/>
      <c r="J259" s="456"/>
      <c r="K259" s="456"/>
      <c r="L259" s="456"/>
      <c r="M259" s="456"/>
      <c r="N259" s="456"/>
      <c r="O259" s="456"/>
      <c r="P259" s="456"/>
      <c r="Q259" s="456"/>
      <c r="R259" s="456"/>
      <c r="S259" s="456"/>
      <c r="T259" s="456"/>
    </row>
    <row r="260" spans="1:20" ht="21.95" customHeight="1" x14ac:dyDescent="0.45">
      <c r="A260" s="456"/>
      <c r="B260" s="456"/>
      <c r="C260" s="456"/>
      <c r="D260" s="456"/>
      <c r="E260" s="456"/>
      <c r="F260" s="456"/>
      <c r="G260" s="456"/>
      <c r="H260" s="456"/>
      <c r="I260" s="456"/>
      <c r="J260" s="456"/>
      <c r="K260" s="456"/>
      <c r="L260" s="456"/>
      <c r="M260" s="456"/>
      <c r="N260" s="456"/>
      <c r="O260" s="456"/>
      <c r="P260" s="456"/>
      <c r="Q260" s="456"/>
      <c r="R260" s="456"/>
      <c r="S260" s="456"/>
      <c r="T260" s="456"/>
    </row>
    <row r="261" spans="1:20" ht="21.95" customHeight="1" x14ac:dyDescent="0.45">
      <c r="A261" s="456"/>
      <c r="B261" s="456"/>
      <c r="C261" s="456"/>
      <c r="D261" s="456"/>
      <c r="E261" s="456"/>
      <c r="F261" s="456"/>
      <c r="G261" s="456"/>
      <c r="H261" s="456"/>
      <c r="I261" s="456"/>
      <c r="J261" s="456"/>
      <c r="K261" s="456"/>
      <c r="L261" s="456"/>
      <c r="M261" s="456"/>
      <c r="N261" s="456"/>
      <c r="O261" s="456"/>
      <c r="P261" s="456"/>
      <c r="Q261" s="456"/>
      <c r="R261" s="456"/>
      <c r="S261" s="456"/>
      <c r="T261" s="456"/>
    </row>
    <row r="262" spans="1:20" ht="21.95" customHeight="1" x14ac:dyDescent="0.45">
      <c r="A262" s="456"/>
      <c r="B262" s="456"/>
      <c r="C262" s="456"/>
      <c r="D262" s="456"/>
      <c r="E262" s="456"/>
      <c r="F262" s="456"/>
      <c r="G262" s="456"/>
      <c r="H262" s="456"/>
      <c r="I262" s="456"/>
      <c r="J262" s="456"/>
      <c r="K262" s="456"/>
      <c r="L262" s="456"/>
      <c r="M262" s="456"/>
      <c r="N262" s="456"/>
      <c r="O262" s="456"/>
      <c r="P262" s="456"/>
      <c r="Q262" s="456"/>
      <c r="R262" s="456"/>
      <c r="S262" s="456"/>
      <c r="T262" s="456"/>
    </row>
    <row r="263" spans="1:20" ht="21.95" customHeight="1" x14ac:dyDescent="0.45">
      <c r="A263" s="456"/>
      <c r="B263" s="456"/>
      <c r="C263" s="456"/>
      <c r="D263" s="456"/>
      <c r="E263" s="456"/>
      <c r="F263" s="456"/>
      <c r="G263" s="456"/>
      <c r="H263" s="456"/>
      <c r="I263" s="456"/>
      <c r="J263" s="456"/>
      <c r="K263" s="456"/>
      <c r="L263" s="456"/>
      <c r="M263" s="456"/>
      <c r="N263" s="456"/>
      <c r="O263" s="456"/>
      <c r="P263" s="456"/>
      <c r="Q263" s="456"/>
      <c r="R263" s="456"/>
      <c r="S263" s="456"/>
      <c r="T263" s="456"/>
    </row>
    <row r="264" spans="1:20" ht="21.95" customHeight="1" x14ac:dyDescent="0.45">
      <c r="A264" s="456"/>
      <c r="B264" s="456"/>
      <c r="C264" s="456"/>
      <c r="D264" s="456"/>
      <c r="E264" s="456"/>
      <c r="F264" s="456"/>
      <c r="G264" s="456"/>
      <c r="H264" s="456"/>
      <c r="I264" s="456"/>
      <c r="J264" s="456"/>
      <c r="K264" s="456"/>
      <c r="L264" s="456"/>
      <c r="M264" s="456"/>
      <c r="N264" s="456"/>
      <c r="O264" s="456"/>
      <c r="P264" s="456"/>
      <c r="Q264" s="456"/>
      <c r="R264" s="456"/>
      <c r="S264" s="456"/>
      <c r="T264" s="456"/>
    </row>
    <row r="265" spans="1:20" ht="21.95" customHeight="1" x14ac:dyDescent="0.45">
      <c r="A265" s="456"/>
      <c r="B265" s="456"/>
      <c r="C265" s="456"/>
      <c r="D265" s="456"/>
      <c r="E265" s="456"/>
      <c r="F265" s="456"/>
      <c r="G265" s="456"/>
      <c r="H265" s="456"/>
      <c r="I265" s="456"/>
      <c r="J265" s="456"/>
      <c r="K265" s="456"/>
      <c r="L265" s="456"/>
      <c r="M265" s="456"/>
      <c r="N265" s="456"/>
      <c r="O265" s="456"/>
      <c r="P265" s="456"/>
      <c r="Q265" s="456"/>
      <c r="R265" s="456"/>
      <c r="S265" s="456"/>
      <c r="T265" s="456"/>
    </row>
    <row r="266" spans="1:20" ht="21.95" customHeight="1" x14ac:dyDescent="0.45">
      <c r="A266" s="456"/>
      <c r="B266" s="456"/>
      <c r="C266" s="456"/>
      <c r="D266" s="456"/>
      <c r="E266" s="456"/>
      <c r="F266" s="456"/>
      <c r="G266" s="456"/>
      <c r="H266" s="456"/>
      <c r="I266" s="456"/>
      <c r="J266" s="456"/>
      <c r="K266" s="456"/>
      <c r="L266" s="456"/>
      <c r="M266" s="456"/>
      <c r="N266" s="456"/>
      <c r="O266" s="456"/>
      <c r="P266" s="456"/>
      <c r="Q266" s="456"/>
      <c r="R266" s="456"/>
      <c r="S266" s="456"/>
      <c r="T266" s="456"/>
    </row>
    <row r="267" spans="1:20" ht="21.95" customHeight="1" x14ac:dyDescent="0.45">
      <c r="A267" s="456"/>
      <c r="B267" s="456"/>
      <c r="C267" s="456"/>
      <c r="D267" s="456"/>
      <c r="E267" s="456"/>
      <c r="F267" s="456"/>
      <c r="G267" s="456"/>
      <c r="H267" s="456"/>
      <c r="I267" s="456"/>
      <c r="J267" s="456"/>
      <c r="K267" s="456"/>
      <c r="L267" s="456"/>
      <c r="M267" s="456"/>
      <c r="N267" s="456"/>
      <c r="O267" s="456"/>
      <c r="P267" s="456"/>
      <c r="Q267" s="456"/>
      <c r="R267" s="456"/>
      <c r="S267" s="456"/>
      <c r="T267" s="456"/>
    </row>
    <row r="268" spans="1:20" ht="21.95" customHeight="1" x14ac:dyDescent="0.45">
      <c r="A268" s="456"/>
      <c r="B268" s="456"/>
      <c r="C268" s="456"/>
      <c r="D268" s="456"/>
      <c r="E268" s="456"/>
      <c r="F268" s="456"/>
      <c r="G268" s="456"/>
      <c r="H268" s="456"/>
      <c r="I268" s="456"/>
      <c r="J268" s="456"/>
      <c r="K268" s="456"/>
      <c r="L268" s="456"/>
      <c r="M268" s="456"/>
      <c r="N268" s="456"/>
      <c r="O268" s="456"/>
      <c r="P268" s="456"/>
      <c r="Q268" s="456"/>
      <c r="R268" s="456"/>
      <c r="S268" s="456"/>
      <c r="T268" s="456"/>
    </row>
    <row r="269" spans="1:20" ht="21.95" customHeight="1" x14ac:dyDescent="0.45">
      <c r="A269" s="456"/>
      <c r="B269" s="456"/>
      <c r="C269" s="456"/>
      <c r="D269" s="456"/>
      <c r="E269" s="456"/>
      <c r="F269" s="456"/>
      <c r="G269" s="456"/>
      <c r="H269" s="456"/>
      <c r="I269" s="456"/>
      <c r="J269" s="456"/>
      <c r="K269" s="456"/>
      <c r="L269" s="456"/>
      <c r="M269" s="456"/>
      <c r="N269" s="456"/>
      <c r="O269" s="456"/>
      <c r="P269" s="456"/>
      <c r="Q269" s="456"/>
      <c r="R269" s="456"/>
      <c r="S269" s="456"/>
      <c r="T269" s="456"/>
    </row>
    <row r="270" spans="1:20" ht="21.95" customHeight="1" x14ac:dyDescent="0.45">
      <c r="A270" s="456"/>
      <c r="B270" s="456"/>
      <c r="C270" s="456"/>
      <c r="D270" s="456"/>
      <c r="E270" s="456"/>
      <c r="F270" s="456"/>
      <c r="G270" s="456"/>
      <c r="H270" s="456"/>
      <c r="I270" s="456"/>
      <c r="J270" s="456"/>
      <c r="K270" s="456"/>
      <c r="L270" s="456"/>
      <c r="M270" s="456"/>
      <c r="N270" s="456"/>
      <c r="O270" s="456"/>
      <c r="P270" s="456"/>
      <c r="Q270" s="456"/>
      <c r="R270" s="456"/>
      <c r="S270" s="456"/>
      <c r="T270" s="456"/>
    </row>
    <row r="271" spans="1:20" ht="21.95" customHeight="1" x14ac:dyDescent="0.45">
      <c r="A271" s="456"/>
      <c r="B271" s="456"/>
      <c r="C271" s="456"/>
      <c r="D271" s="456"/>
      <c r="E271" s="456"/>
      <c r="F271" s="456"/>
      <c r="G271" s="456"/>
      <c r="H271" s="456"/>
      <c r="I271" s="456"/>
      <c r="J271" s="456"/>
      <c r="K271" s="456"/>
      <c r="L271" s="456"/>
      <c r="M271" s="456"/>
      <c r="N271" s="456"/>
      <c r="O271" s="456"/>
      <c r="P271" s="456"/>
      <c r="Q271" s="456"/>
      <c r="R271" s="456"/>
      <c r="S271" s="456"/>
      <c r="T271" s="456"/>
    </row>
    <row r="272" spans="1:20" ht="21.95" customHeight="1" x14ac:dyDescent="0.45">
      <c r="A272" s="456"/>
      <c r="B272" s="456"/>
      <c r="C272" s="456"/>
      <c r="D272" s="456"/>
      <c r="E272" s="456"/>
      <c r="F272" s="456"/>
      <c r="G272" s="456"/>
      <c r="H272" s="456"/>
      <c r="I272" s="456"/>
      <c r="J272" s="456"/>
      <c r="K272" s="456"/>
      <c r="L272" s="456"/>
      <c r="M272" s="456"/>
      <c r="N272" s="456"/>
      <c r="O272" s="456"/>
      <c r="P272" s="456"/>
      <c r="Q272" s="456"/>
      <c r="R272" s="456"/>
      <c r="S272" s="456"/>
      <c r="T272" s="456"/>
    </row>
    <row r="273" spans="1:20" ht="21.95" customHeight="1" x14ac:dyDescent="0.45">
      <c r="A273" s="456"/>
      <c r="B273" s="456"/>
      <c r="C273" s="456"/>
      <c r="D273" s="456"/>
      <c r="E273" s="456"/>
      <c r="F273" s="456"/>
      <c r="G273" s="456"/>
      <c r="H273" s="456"/>
      <c r="I273" s="456"/>
      <c r="J273" s="456"/>
      <c r="K273" s="456"/>
      <c r="L273" s="456"/>
      <c r="M273" s="456"/>
      <c r="N273" s="456"/>
      <c r="O273" s="456"/>
      <c r="P273" s="456"/>
      <c r="Q273" s="456"/>
      <c r="R273" s="456"/>
      <c r="S273" s="456"/>
      <c r="T273" s="456"/>
    </row>
    <row r="274" spans="1:20" ht="21.95" customHeight="1" x14ac:dyDescent="0.45">
      <c r="A274" s="456"/>
      <c r="B274" s="456"/>
      <c r="C274" s="456"/>
      <c r="D274" s="456"/>
      <c r="E274" s="456"/>
      <c r="F274" s="456"/>
      <c r="G274" s="456"/>
      <c r="H274" s="456"/>
      <c r="I274" s="456"/>
      <c r="J274" s="456"/>
      <c r="K274" s="456"/>
      <c r="L274" s="456"/>
      <c r="M274" s="456"/>
      <c r="N274" s="456"/>
      <c r="O274" s="456"/>
      <c r="P274" s="456"/>
      <c r="Q274" s="456"/>
      <c r="R274" s="456"/>
      <c r="S274" s="456"/>
      <c r="T274" s="456"/>
    </row>
    <row r="275" spans="1:20" ht="21.95" customHeight="1" x14ac:dyDescent="0.45">
      <c r="A275" s="456"/>
      <c r="B275" s="456"/>
      <c r="C275" s="456"/>
      <c r="D275" s="456"/>
      <c r="E275" s="456"/>
      <c r="F275" s="456"/>
      <c r="G275" s="456"/>
      <c r="H275" s="456"/>
      <c r="I275" s="456"/>
      <c r="J275" s="456"/>
      <c r="K275" s="456"/>
      <c r="L275" s="456"/>
      <c r="M275" s="456"/>
      <c r="N275" s="456"/>
      <c r="O275" s="456"/>
      <c r="P275" s="456"/>
      <c r="Q275" s="456"/>
      <c r="R275" s="456"/>
      <c r="S275" s="456"/>
      <c r="T275" s="456"/>
    </row>
    <row r="276" spans="1:20" ht="21.95" customHeight="1" x14ac:dyDescent="0.45">
      <c r="A276" s="456"/>
      <c r="B276" s="456"/>
      <c r="C276" s="456"/>
      <c r="D276" s="456"/>
      <c r="E276" s="456"/>
      <c r="F276" s="456"/>
      <c r="G276" s="456"/>
      <c r="H276" s="456"/>
      <c r="I276" s="456"/>
      <c r="J276" s="456"/>
      <c r="K276" s="456"/>
      <c r="L276" s="456"/>
      <c r="M276" s="456"/>
      <c r="N276" s="456"/>
      <c r="O276" s="456"/>
      <c r="P276" s="456"/>
      <c r="Q276" s="456"/>
      <c r="R276" s="456"/>
      <c r="S276" s="456"/>
      <c r="T276" s="456"/>
    </row>
    <row r="277" spans="1:20" ht="21.95" customHeight="1" x14ac:dyDescent="0.45">
      <c r="A277" s="456"/>
      <c r="B277" s="456"/>
      <c r="C277" s="456"/>
      <c r="D277" s="456"/>
      <c r="E277" s="456"/>
      <c r="F277" s="456"/>
      <c r="G277" s="456"/>
      <c r="H277" s="456"/>
      <c r="I277" s="456"/>
      <c r="J277" s="456"/>
      <c r="K277" s="456"/>
      <c r="L277" s="456"/>
      <c r="M277" s="456"/>
      <c r="N277" s="456"/>
      <c r="O277" s="456"/>
      <c r="P277" s="456"/>
      <c r="Q277" s="456"/>
      <c r="R277" s="456"/>
      <c r="S277" s="456"/>
      <c r="T277" s="456"/>
    </row>
    <row r="278" spans="1:20" ht="21.95" customHeight="1" x14ac:dyDescent="0.45">
      <c r="A278" s="456"/>
      <c r="B278" s="456"/>
      <c r="C278" s="456"/>
      <c r="D278" s="456"/>
      <c r="E278" s="456"/>
      <c r="F278" s="456"/>
      <c r="G278" s="456"/>
      <c r="H278" s="456"/>
      <c r="I278" s="456"/>
      <c r="J278" s="456"/>
      <c r="K278" s="456"/>
      <c r="L278" s="456"/>
      <c r="M278" s="456"/>
      <c r="N278" s="456"/>
      <c r="O278" s="456"/>
      <c r="P278" s="456"/>
      <c r="Q278" s="456"/>
      <c r="R278" s="456"/>
      <c r="S278" s="456"/>
      <c r="T278" s="456"/>
    </row>
    <row r="279" spans="1:20" ht="21.95" customHeight="1" x14ac:dyDescent="0.45">
      <c r="A279" s="456"/>
      <c r="B279" s="456"/>
      <c r="C279" s="456"/>
      <c r="D279" s="456"/>
      <c r="E279" s="456"/>
      <c r="F279" s="456"/>
      <c r="G279" s="456"/>
      <c r="H279" s="456"/>
      <c r="I279" s="456"/>
      <c r="J279" s="456"/>
      <c r="K279" s="456"/>
      <c r="L279" s="456"/>
      <c r="M279" s="456"/>
      <c r="N279" s="456"/>
      <c r="O279" s="456"/>
      <c r="P279" s="456"/>
      <c r="Q279" s="456"/>
      <c r="R279" s="456"/>
      <c r="S279" s="456"/>
      <c r="T279" s="456"/>
    </row>
    <row r="280" spans="1:20" ht="21.95" customHeight="1" x14ac:dyDescent="0.45">
      <c r="A280" s="456"/>
      <c r="B280" s="456"/>
      <c r="C280" s="456"/>
      <c r="D280" s="456"/>
      <c r="E280" s="456"/>
      <c r="F280" s="456"/>
      <c r="G280" s="456"/>
      <c r="H280" s="456"/>
      <c r="I280" s="456"/>
      <c r="J280" s="456"/>
      <c r="K280" s="456"/>
      <c r="L280" s="456"/>
      <c r="M280" s="456"/>
      <c r="N280" s="456"/>
      <c r="O280" s="456"/>
      <c r="P280" s="456"/>
      <c r="Q280" s="456"/>
      <c r="R280" s="456"/>
      <c r="S280" s="456"/>
      <c r="T280" s="456"/>
    </row>
    <row r="281" spans="1:20" ht="21.95" customHeight="1" x14ac:dyDescent="0.45">
      <c r="A281" s="456"/>
      <c r="B281" s="456"/>
      <c r="C281" s="456"/>
      <c r="D281" s="456"/>
      <c r="E281" s="456"/>
      <c r="F281" s="456"/>
      <c r="G281" s="456"/>
      <c r="H281" s="456"/>
      <c r="I281" s="456"/>
      <c r="J281" s="456"/>
      <c r="K281" s="456"/>
      <c r="L281" s="456"/>
      <c r="M281" s="456"/>
      <c r="N281" s="456"/>
      <c r="O281" s="456"/>
      <c r="P281" s="456"/>
      <c r="Q281" s="456"/>
      <c r="R281" s="456"/>
      <c r="S281" s="456"/>
      <c r="T281" s="456"/>
    </row>
    <row r="282" spans="1:20" ht="21.95" customHeight="1" x14ac:dyDescent="0.45">
      <c r="A282" s="456"/>
      <c r="B282" s="456"/>
      <c r="C282" s="456"/>
      <c r="D282" s="456"/>
      <c r="E282" s="456"/>
      <c r="F282" s="456"/>
      <c r="G282" s="456"/>
      <c r="H282" s="456"/>
      <c r="I282" s="456"/>
      <c r="J282" s="456"/>
      <c r="K282" s="456"/>
      <c r="L282" s="456"/>
      <c r="M282" s="456"/>
      <c r="N282" s="456"/>
      <c r="O282" s="456"/>
      <c r="P282" s="456"/>
      <c r="Q282" s="456"/>
      <c r="R282" s="456"/>
      <c r="S282" s="456"/>
      <c r="T282" s="456"/>
    </row>
    <row r="283" spans="1:20" ht="21.95" customHeight="1" x14ac:dyDescent="0.45">
      <c r="A283" s="456"/>
      <c r="B283" s="456"/>
      <c r="C283" s="456"/>
      <c r="D283" s="456"/>
      <c r="E283" s="456"/>
      <c r="F283" s="456"/>
      <c r="G283" s="456"/>
      <c r="H283" s="456"/>
      <c r="I283" s="456"/>
      <c r="J283" s="456"/>
      <c r="K283" s="456"/>
      <c r="L283" s="456"/>
      <c r="M283" s="456"/>
      <c r="N283" s="456"/>
      <c r="O283" s="456"/>
      <c r="P283" s="456"/>
      <c r="Q283" s="456"/>
      <c r="R283" s="456"/>
      <c r="S283" s="456"/>
      <c r="T283" s="456"/>
    </row>
    <row r="284" spans="1:20" ht="21.95" customHeight="1" x14ac:dyDescent="0.45">
      <c r="A284" s="456"/>
      <c r="B284" s="456"/>
      <c r="C284" s="456"/>
      <c r="D284" s="456"/>
      <c r="E284" s="456"/>
      <c r="F284" s="456"/>
      <c r="G284" s="456"/>
      <c r="H284" s="456"/>
      <c r="I284" s="456"/>
      <c r="J284" s="456"/>
      <c r="K284" s="456"/>
      <c r="L284" s="456"/>
      <c r="M284" s="456"/>
      <c r="N284" s="456"/>
      <c r="O284" s="456"/>
      <c r="P284" s="456"/>
      <c r="Q284" s="456"/>
      <c r="R284" s="456"/>
      <c r="S284" s="456"/>
      <c r="T284" s="456"/>
    </row>
    <row r="285" spans="1:20" ht="21.95" customHeight="1" x14ac:dyDescent="0.45">
      <c r="A285" s="456"/>
      <c r="B285" s="456"/>
      <c r="C285" s="456"/>
      <c r="D285" s="456"/>
      <c r="E285" s="456"/>
      <c r="F285" s="456"/>
      <c r="G285" s="456"/>
      <c r="H285" s="456"/>
      <c r="I285" s="456"/>
      <c r="J285" s="456"/>
      <c r="K285" s="456"/>
      <c r="L285" s="456"/>
      <c r="M285" s="456"/>
      <c r="N285" s="456"/>
      <c r="O285" s="456"/>
      <c r="P285" s="456"/>
      <c r="Q285" s="456"/>
      <c r="R285" s="456"/>
      <c r="S285" s="456"/>
      <c r="T285" s="456"/>
    </row>
    <row r="286" spans="1:20" ht="21.95" customHeight="1" x14ac:dyDescent="0.45">
      <c r="A286" s="456"/>
      <c r="B286" s="456"/>
      <c r="C286" s="456"/>
      <c r="D286" s="456"/>
      <c r="E286" s="456"/>
      <c r="F286" s="456"/>
      <c r="G286" s="456"/>
      <c r="H286" s="456"/>
      <c r="I286" s="456"/>
      <c r="J286" s="456"/>
      <c r="K286" s="456"/>
      <c r="L286" s="456"/>
      <c r="M286" s="456"/>
      <c r="N286" s="456"/>
      <c r="O286" s="456"/>
      <c r="P286" s="456"/>
      <c r="Q286" s="456"/>
      <c r="R286" s="456"/>
      <c r="S286" s="456"/>
      <c r="T286" s="456"/>
    </row>
    <row r="287" spans="1:20" ht="21.95" customHeight="1" x14ac:dyDescent="0.45">
      <c r="A287" s="456"/>
      <c r="B287" s="456"/>
      <c r="C287" s="456"/>
      <c r="D287" s="456"/>
      <c r="E287" s="456"/>
      <c r="F287" s="456"/>
      <c r="G287" s="456"/>
      <c r="H287" s="456"/>
      <c r="I287" s="456"/>
      <c r="J287" s="456"/>
      <c r="K287" s="456"/>
      <c r="L287" s="456"/>
      <c r="M287" s="456"/>
      <c r="N287" s="456"/>
      <c r="O287" s="456"/>
      <c r="P287" s="456"/>
      <c r="Q287" s="456"/>
      <c r="R287" s="456"/>
      <c r="S287" s="456"/>
      <c r="T287" s="456"/>
    </row>
    <row r="288" spans="1:20" ht="21.95" customHeight="1" x14ac:dyDescent="0.45">
      <c r="A288" s="456"/>
      <c r="B288" s="456"/>
      <c r="C288" s="456"/>
      <c r="D288" s="456"/>
      <c r="E288" s="456"/>
      <c r="F288" s="456"/>
      <c r="G288" s="456"/>
      <c r="H288" s="456"/>
      <c r="I288" s="456"/>
      <c r="J288" s="456"/>
      <c r="K288" s="456"/>
      <c r="L288" s="456"/>
      <c r="M288" s="456"/>
      <c r="N288" s="456"/>
      <c r="O288" s="456"/>
      <c r="P288" s="456"/>
      <c r="Q288" s="456"/>
      <c r="R288" s="456"/>
      <c r="S288" s="456"/>
      <c r="T288" s="456"/>
    </row>
    <row r="289" spans="1:20" ht="21.95" customHeight="1" x14ac:dyDescent="0.45">
      <c r="A289" s="456"/>
      <c r="B289" s="456"/>
      <c r="C289" s="456"/>
      <c r="D289" s="456"/>
      <c r="E289" s="456"/>
      <c r="F289" s="456"/>
      <c r="G289" s="456"/>
      <c r="H289" s="456"/>
      <c r="I289" s="456"/>
      <c r="J289" s="456"/>
      <c r="K289" s="456"/>
      <c r="L289" s="456"/>
      <c r="M289" s="456"/>
      <c r="N289" s="456"/>
      <c r="O289" s="456"/>
      <c r="P289" s="456"/>
      <c r="Q289" s="456"/>
      <c r="R289" s="456"/>
      <c r="S289" s="456"/>
      <c r="T289" s="456"/>
    </row>
    <row r="290" spans="1:20" ht="21.95" customHeight="1" x14ac:dyDescent="0.45">
      <c r="A290" s="456"/>
      <c r="B290" s="456"/>
      <c r="C290" s="456"/>
      <c r="D290" s="456"/>
      <c r="E290" s="456"/>
      <c r="F290" s="456"/>
      <c r="G290" s="456"/>
      <c r="H290" s="456"/>
      <c r="I290" s="456"/>
      <c r="J290" s="456"/>
      <c r="K290" s="456"/>
      <c r="L290" s="456"/>
      <c r="M290" s="456"/>
      <c r="N290" s="456"/>
      <c r="O290" s="456"/>
      <c r="P290" s="456"/>
      <c r="Q290" s="456"/>
      <c r="R290" s="456"/>
      <c r="S290" s="456"/>
      <c r="T290" s="456"/>
    </row>
    <row r="291" spans="1:20" ht="21.95" customHeight="1" x14ac:dyDescent="0.45">
      <c r="A291" s="456"/>
      <c r="B291" s="456"/>
      <c r="C291" s="456"/>
      <c r="D291" s="456"/>
      <c r="E291" s="456"/>
      <c r="F291" s="456"/>
      <c r="G291" s="456"/>
      <c r="H291" s="456"/>
      <c r="I291" s="456"/>
      <c r="J291" s="456"/>
      <c r="K291" s="456"/>
      <c r="L291" s="456"/>
      <c r="M291" s="456"/>
      <c r="N291" s="456"/>
      <c r="O291" s="456"/>
      <c r="P291" s="456"/>
      <c r="Q291" s="456"/>
      <c r="R291" s="456"/>
      <c r="S291" s="456"/>
      <c r="T291" s="456"/>
    </row>
    <row r="292" spans="1:20" ht="21.95" customHeight="1" x14ac:dyDescent="0.45">
      <c r="A292" s="456"/>
      <c r="B292" s="456"/>
      <c r="C292" s="456"/>
      <c r="D292" s="456"/>
      <c r="E292" s="456"/>
      <c r="F292" s="456"/>
      <c r="G292" s="456"/>
      <c r="H292" s="456"/>
      <c r="I292" s="456"/>
      <c r="J292" s="456"/>
      <c r="K292" s="456"/>
      <c r="L292" s="456"/>
      <c r="M292" s="456"/>
      <c r="N292" s="456"/>
      <c r="O292" s="456"/>
      <c r="P292" s="456"/>
      <c r="Q292" s="456"/>
      <c r="R292" s="456"/>
      <c r="S292" s="456"/>
      <c r="T292" s="456"/>
    </row>
    <row r="293" spans="1:20" ht="21.95" customHeight="1" x14ac:dyDescent="0.45">
      <c r="A293" s="456"/>
      <c r="B293" s="456"/>
      <c r="C293" s="456"/>
      <c r="D293" s="456"/>
      <c r="E293" s="456"/>
      <c r="F293" s="456"/>
      <c r="G293" s="456"/>
      <c r="H293" s="456"/>
      <c r="I293" s="456"/>
      <c r="J293" s="456"/>
      <c r="K293" s="456"/>
      <c r="L293" s="456"/>
      <c r="M293" s="456"/>
      <c r="N293" s="456"/>
      <c r="O293" s="456"/>
      <c r="P293" s="456"/>
      <c r="Q293" s="456"/>
      <c r="R293" s="456"/>
      <c r="S293" s="456"/>
      <c r="T293" s="456"/>
    </row>
    <row r="294" spans="1:20" ht="21.95" customHeight="1" x14ac:dyDescent="0.45">
      <c r="A294" s="456"/>
      <c r="B294" s="456"/>
      <c r="C294" s="456"/>
      <c r="D294" s="456"/>
      <c r="E294" s="456"/>
      <c r="F294" s="456"/>
      <c r="G294" s="456"/>
      <c r="H294" s="456"/>
      <c r="I294" s="456"/>
      <c r="J294" s="456"/>
      <c r="K294" s="456"/>
      <c r="L294" s="456"/>
      <c r="M294" s="456"/>
      <c r="N294" s="456"/>
      <c r="O294" s="456"/>
      <c r="P294" s="456"/>
      <c r="Q294" s="456"/>
      <c r="R294" s="456"/>
      <c r="S294" s="456"/>
      <c r="T294" s="456"/>
    </row>
    <row r="295" spans="1:20" ht="21.95" customHeight="1" x14ac:dyDescent="0.45">
      <c r="A295" s="456"/>
      <c r="B295" s="456"/>
      <c r="C295" s="456"/>
      <c r="D295" s="456"/>
      <c r="E295" s="456"/>
      <c r="F295" s="456"/>
      <c r="G295" s="456"/>
      <c r="H295" s="456"/>
      <c r="I295" s="456"/>
      <c r="J295" s="456"/>
      <c r="K295" s="456"/>
      <c r="L295" s="456"/>
      <c r="M295" s="456"/>
      <c r="N295" s="456"/>
      <c r="O295" s="456"/>
      <c r="P295" s="456"/>
      <c r="Q295" s="456"/>
      <c r="R295" s="456"/>
      <c r="S295" s="456"/>
      <c r="T295" s="456"/>
    </row>
    <row r="296" spans="1:20" ht="21.95" customHeight="1" x14ac:dyDescent="0.45">
      <c r="A296" s="456"/>
      <c r="B296" s="456"/>
      <c r="C296" s="456"/>
      <c r="D296" s="456"/>
      <c r="E296" s="456"/>
      <c r="F296" s="456"/>
      <c r="G296" s="456"/>
      <c r="H296" s="456"/>
      <c r="I296" s="456"/>
      <c r="J296" s="456"/>
      <c r="K296" s="456"/>
      <c r="L296" s="456"/>
      <c r="M296" s="456"/>
      <c r="N296" s="456"/>
      <c r="O296" s="456"/>
      <c r="P296" s="456"/>
      <c r="Q296" s="456"/>
      <c r="R296" s="456"/>
      <c r="S296" s="456"/>
      <c r="T296" s="456"/>
    </row>
    <row r="297" spans="1:20" ht="21.95" customHeight="1" x14ac:dyDescent="0.45">
      <c r="A297" s="456"/>
      <c r="B297" s="456"/>
      <c r="C297" s="456"/>
      <c r="D297" s="456"/>
      <c r="E297" s="456"/>
      <c r="F297" s="456"/>
      <c r="G297" s="456"/>
      <c r="H297" s="456"/>
      <c r="I297" s="456"/>
      <c r="J297" s="456"/>
      <c r="K297" s="456"/>
      <c r="L297" s="456"/>
      <c r="M297" s="456"/>
      <c r="N297" s="456"/>
      <c r="O297" s="456"/>
      <c r="P297" s="456"/>
      <c r="Q297" s="456"/>
      <c r="R297" s="456"/>
      <c r="S297" s="456"/>
      <c r="T297" s="456"/>
    </row>
    <row r="298" spans="1:20" ht="21.95" customHeight="1" x14ac:dyDescent="0.45">
      <c r="A298" s="456"/>
      <c r="B298" s="456"/>
      <c r="C298" s="456"/>
      <c r="D298" s="456"/>
      <c r="E298" s="456"/>
      <c r="F298" s="456"/>
      <c r="G298" s="456"/>
      <c r="H298" s="456"/>
      <c r="I298" s="456"/>
      <c r="J298" s="456"/>
      <c r="K298" s="456"/>
      <c r="L298" s="456"/>
      <c r="M298" s="456"/>
      <c r="N298" s="456"/>
      <c r="O298" s="456"/>
      <c r="P298" s="456"/>
      <c r="Q298" s="456"/>
      <c r="R298" s="456"/>
      <c r="S298" s="456"/>
      <c r="T298" s="456"/>
    </row>
    <row r="299" spans="1:20" ht="21.95" customHeight="1" x14ac:dyDescent="0.45">
      <c r="A299" s="456"/>
      <c r="B299" s="456"/>
      <c r="C299" s="456"/>
      <c r="D299" s="456"/>
      <c r="E299" s="456"/>
      <c r="F299" s="456"/>
      <c r="G299" s="456"/>
      <c r="H299" s="456"/>
      <c r="I299" s="456"/>
      <c r="J299" s="456"/>
      <c r="K299" s="456"/>
      <c r="L299" s="456"/>
      <c r="M299" s="456"/>
      <c r="N299" s="456"/>
      <c r="O299" s="456"/>
      <c r="P299" s="456"/>
      <c r="Q299" s="456"/>
      <c r="R299" s="456"/>
      <c r="S299" s="456"/>
      <c r="T299" s="456"/>
    </row>
    <row r="300" spans="1:20" ht="21.95" customHeight="1" x14ac:dyDescent="0.45">
      <c r="A300" s="456"/>
      <c r="B300" s="456"/>
      <c r="C300" s="456"/>
      <c r="D300" s="456"/>
      <c r="E300" s="456"/>
      <c r="F300" s="456"/>
      <c r="G300" s="456"/>
      <c r="H300" s="456"/>
      <c r="I300" s="456"/>
      <c r="J300" s="456"/>
      <c r="K300" s="456"/>
      <c r="L300" s="456"/>
      <c r="M300" s="456"/>
      <c r="N300" s="456"/>
      <c r="O300" s="456"/>
      <c r="P300" s="456"/>
      <c r="Q300" s="456"/>
      <c r="R300" s="456"/>
      <c r="S300" s="456"/>
      <c r="T300" s="456"/>
    </row>
    <row r="301" spans="1:20" ht="21.95" customHeight="1" x14ac:dyDescent="0.45">
      <c r="A301" s="456"/>
      <c r="B301" s="456"/>
      <c r="C301" s="456"/>
      <c r="D301" s="456"/>
      <c r="E301" s="456"/>
      <c r="F301" s="456"/>
      <c r="G301" s="456"/>
      <c r="H301" s="456"/>
      <c r="I301" s="456"/>
      <c r="J301" s="456"/>
      <c r="K301" s="456"/>
      <c r="L301" s="456"/>
      <c r="M301" s="456"/>
      <c r="N301" s="456"/>
      <c r="O301" s="456"/>
      <c r="P301" s="456"/>
      <c r="Q301" s="456"/>
      <c r="R301" s="456"/>
      <c r="S301" s="456"/>
      <c r="T301" s="456"/>
    </row>
    <row r="302" spans="1:20" ht="21.95" customHeight="1" x14ac:dyDescent="0.45">
      <c r="A302" s="456"/>
      <c r="B302" s="456"/>
      <c r="C302" s="456"/>
      <c r="D302" s="456"/>
      <c r="E302" s="456"/>
      <c r="F302" s="456"/>
      <c r="G302" s="456"/>
      <c r="H302" s="456"/>
      <c r="I302" s="456"/>
      <c r="J302" s="456"/>
      <c r="K302" s="456"/>
      <c r="L302" s="456"/>
      <c r="M302" s="456"/>
      <c r="N302" s="456"/>
      <c r="O302" s="456"/>
      <c r="P302" s="456"/>
      <c r="Q302" s="456"/>
      <c r="R302" s="456"/>
      <c r="S302" s="456"/>
      <c r="T302" s="456"/>
    </row>
    <row r="303" spans="1:20" ht="21.95" customHeight="1" x14ac:dyDescent="0.45">
      <c r="A303" s="456"/>
      <c r="B303" s="456"/>
      <c r="C303" s="456"/>
      <c r="D303" s="456"/>
      <c r="E303" s="456"/>
      <c r="F303" s="456"/>
      <c r="G303" s="456"/>
      <c r="H303" s="456"/>
      <c r="I303" s="456"/>
      <c r="J303" s="456"/>
      <c r="K303" s="456"/>
      <c r="L303" s="456"/>
      <c r="M303" s="456"/>
      <c r="N303" s="456"/>
      <c r="O303" s="456"/>
      <c r="P303" s="456"/>
      <c r="Q303" s="456"/>
      <c r="R303" s="456"/>
      <c r="S303" s="456"/>
      <c r="T303" s="456"/>
    </row>
    <row r="304" spans="1:20" ht="21.95" customHeight="1" x14ac:dyDescent="0.45">
      <c r="A304" s="456"/>
      <c r="B304" s="456"/>
      <c r="C304" s="456"/>
      <c r="D304" s="456"/>
      <c r="E304" s="456"/>
      <c r="F304" s="456"/>
      <c r="G304" s="456"/>
      <c r="H304" s="456"/>
      <c r="I304" s="456"/>
      <c r="J304" s="456"/>
      <c r="K304" s="456"/>
      <c r="L304" s="456"/>
      <c r="M304" s="456"/>
      <c r="N304" s="456"/>
      <c r="O304" s="456"/>
      <c r="P304" s="456"/>
      <c r="Q304" s="456"/>
      <c r="R304" s="456"/>
      <c r="S304" s="456"/>
      <c r="T304" s="456"/>
    </row>
    <row r="305" spans="1:20" ht="21.95" customHeight="1" x14ac:dyDescent="0.45">
      <c r="A305" s="456"/>
      <c r="B305" s="456"/>
      <c r="C305" s="456"/>
      <c r="D305" s="456"/>
      <c r="E305" s="456"/>
      <c r="F305" s="456"/>
      <c r="G305" s="456"/>
      <c r="H305" s="456"/>
      <c r="I305" s="456"/>
      <c r="J305" s="456"/>
      <c r="K305" s="456"/>
      <c r="L305" s="456"/>
      <c r="M305" s="456"/>
      <c r="N305" s="456"/>
      <c r="O305" s="456"/>
      <c r="P305" s="456"/>
      <c r="Q305" s="456"/>
      <c r="R305" s="456"/>
      <c r="S305" s="456"/>
      <c r="T305" s="456"/>
    </row>
    <row r="306" spans="1:20" ht="21.95" customHeight="1" x14ac:dyDescent="0.45">
      <c r="A306" s="456"/>
      <c r="B306" s="456"/>
      <c r="C306" s="456"/>
      <c r="D306" s="456"/>
      <c r="E306" s="456"/>
      <c r="F306" s="456"/>
      <c r="G306" s="456"/>
      <c r="H306" s="456"/>
      <c r="I306" s="456"/>
      <c r="J306" s="456"/>
      <c r="K306" s="456"/>
      <c r="L306" s="456"/>
      <c r="M306" s="456"/>
      <c r="N306" s="456"/>
      <c r="O306" s="456"/>
      <c r="P306" s="456"/>
      <c r="Q306" s="456"/>
      <c r="R306" s="456"/>
      <c r="S306" s="456"/>
      <c r="T306" s="456"/>
    </row>
    <row r="307" spans="1:20" ht="21.95" customHeight="1" x14ac:dyDescent="0.45">
      <c r="A307" s="456"/>
      <c r="B307" s="456"/>
      <c r="C307" s="456"/>
      <c r="D307" s="456"/>
      <c r="E307" s="456"/>
      <c r="F307" s="456"/>
      <c r="G307" s="456"/>
      <c r="H307" s="456"/>
      <c r="I307" s="456"/>
      <c r="J307" s="456"/>
      <c r="K307" s="456"/>
      <c r="L307" s="456"/>
      <c r="M307" s="456"/>
      <c r="N307" s="456"/>
      <c r="O307" s="456"/>
      <c r="P307" s="456"/>
      <c r="Q307" s="456"/>
      <c r="R307" s="456"/>
      <c r="S307" s="456"/>
      <c r="T307" s="456"/>
    </row>
    <row r="308" spans="1:20" ht="21.95" customHeight="1" x14ac:dyDescent="0.45">
      <c r="A308" s="456"/>
      <c r="B308" s="456"/>
      <c r="C308" s="456"/>
      <c r="D308" s="456"/>
      <c r="E308" s="456"/>
      <c r="F308" s="456"/>
      <c r="G308" s="456"/>
      <c r="H308" s="456"/>
      <c r="I308" s="456"/>
      <c r="J308" s="456"/>
      <c r="K308" s="456"/>
      <c r="L308" s="456"/>
      <c r="M308" s="456"/>
      <c r="N308" s="456"/>
      <c r="O308" s="456"/>
      <c r="P308" s="456"/>
      <c r="Q308" s="456"/>
      <c r="R308" s="456"/>
      <c r="S308" s="456"/>
      <c r="T308" s="456"/>
    </row>
    <row r="309" spans="1:20" ht="21.95" customHeight="1" x14ac:dyDescent="0.45">
      <c r="A309" s="456"/>
      <c r="B309" s="456"/>
      <c r="C309" s="456"/>
      <c r="D309" s="456"/>
      <c r="E309" s="456"/>
      <c r="F309" s="456"/>
      <c r="G309" s="456"/>
      <c r="H309" s="456"/>
      <c r="I309" s="456"/>
      <c r="J309" s="456"/>
      <c r="K309" s="456"/>
      <c r="L309" s="456"/>
      <c r="M309" s="456"/>
      <c r="N309" s="456"/>
      <c r="O309" s="456"/>
      <c r="P309" s="456"/>
      <c r="Q309" s="456"/>
      <c r="R309" s="456"/>
      <c r="S309" s="456"/>
      <c r="T309" s="456"/>
    </row>
    <row r="310" spans="1:20" ht="21.95" customHeight="1" x14ac:dyDescent="0.45">
      <c r="A310" s="456"/>
      <c r="B310" s="456"/>
      <c r="C310" s="456"/>
      <c r="D310" s="456"/>
      <c r="E310" s="456"/>
      <c r="F310" s="456"/>
      <c r="G310" s="456"/>
      <c r="H310" s="456"/>
      <c r="I310" s="456"/>
      <c r="J310" s="456"/>
      <c r="K310" s="456"/>
      <c r="L310" s="456"/>
      <c r="M310" s="456"/>
      <c r="N310" s="456"/>
      <c r="O310" s="456"/>
      <c r="P310" s="456"/>
      <c r="Q310" s="456"/>
      <c r="R310" s="456"/>
      <c r="S310" s="456"/>
      <c r="T310" s="456"/>
    </row>
    <row r="311" spans="1:20" ht="21.95" customHeight="1" x14ac:dyDescent="0.45">
      <c r="A311" s="456"/>
      <c r="B311" s="456"/>
      <c r="C311" s="456"/>
      <c r="D311" s="456"/>
      <c r="E311" s="456"/>
      <c r="F311" s="456"/>
      <c r="G311" s="456"/>
      <c r="H311" s="456"/>
      <c r="I311" s="456"/>
      <c r="J311" s="456"/>
      <c r="K311" s="456"/>
      <c r="L311" s="456"/>
      <c r="M311" s="456"/>
      <c r="N311" s="456"/>
      <c r="O311" s="456"/>
      <c r="P311" s="456"/>
      <c r="Q311" s="456"/>
      <c r="R311" s="456"/>
      <c r="S311" s="456"/>
      <c r="T311" s="456"/>
    </row>
    <row r="312" spans="1:20" ht="21.95" customHeight="1" x14ac:dyDescent="0.45">
      <c r="A312" s="456"/>
      <c r="B312" s="456"/>
      <c r="C312" s="456"/>
      <c r="D312" s="456"/>
      <c r="E312" s="456"/>
      <c r="F312" s="456"/>
      <c r="G312" s="456"/>
      <c r="H312" s="456"/>
      <c r="I312" s="456"/>
      <c r="J312" s="456"/>
      <c r="K312" s="456"/>
      <c r="L312" s="456"/>
      <c r="M312" s="456"/>
      <c r="N312" s="456"/>
      <c r="O312" s="456"/>
      <c r="P312" s="456"/>
      <c r="Q312" s="456"/>
      <c r="R312" s="456"/>
      <c r="S312" s="456"/>
      <c r="T312" s="456"/>
    </row>
    <row r="313" spans="1:20" ht="21.95" customHeight="1" x14ac:dyDescent="0.45">
      <c r="A313" s="456"/>
      <c r="B313" s="456"/>
      <c r="C313" s="456"/>
      <c r="D313" s="456"/>
      <c r="E313" s="456"/>
      <c r="F313" s="456"/>
      <c r="G313" s="456"/>
      <c r="H313" s="456"/>
      <c r="I313" s="456"/>
      <c r="J313" s="456"/>
      <c r="K313" s="456"/>
      <c r="L313" s="456"/>
      <c r="M313" s="456"/>
      <c r="N313" s="456"/>
      <c r="O313" s="456"/>
      <c r="P313" s="456"/>
      <c r="Q313" s="456"/>
      <c r="R313" s="456"/>
      <c r="S313" s="456"/>
      <c r="T313" s="456"/>
    </row>
    <row r="314" spans="1:20" ht="21.95" customHeight="1" x14ac:dyDescent="0.45">
      <c r="A314" s="456"/>
      <c r="B314" s="456"/>
      <c r="C314" s="456"/>
      <c r="D314" s="456"/>
      <c r="E314" s="456"/>
      <c r="F314" s="456"/>
      <c r="G314" s="456"/>
      <c r="H314" s="456"/>
      <c r="I314" s="456"/>
      <c r="J314" s="456"/>
      <c r="K314" s="456"/>
      <c r="L314" s="456"/>
      <c r="M314" s="456"/>
      <c r="N314" s="456"/>
      <c r="O314" s="456"/>
      <c r="P314" s="456"/>
      <c r="Q314" s="456"/>
      <c r="R314" s="456"/>
      <c r="S314" s="456"/>
      <c r="T314" s="456"/>
    </row>
    <row r="315" spans="1:20" ht="21.95" customHeight="1" x14ac:dyDescent="0.45">
      <c r="A315" s="456"/>
      <c r="B315" s="456"/>
      <c r="C315" s="456"/>
      <c r="D315" s="456"/>
      <c r="E315" s="456"/>
      <c r="F315" s="456"/>
      <c r="G315" s="456"/>
      <c r="H315" s="456"/>
      <c r="I315" s="456"/>
      <c r="J315" s="456"/>
      <c r="K315" s="456"/>
      <c r="L315" s="456"/>
      <c r="M315" s="456"/>
      <c r="N315" s="456"/>
      <c r="O315" s="456"/>
      <c r="P315" s="456"/>
      <c r="Q315" s="456"/>
      <c r="R315" s="456"/>
      <c r="S315" s="456"/>
      <c r="T315" s="456"/>
    </row>
    <row r="316" spans="1:20" ht="21.95" customHeight="1" x14ac:dyDescent="0.45">
      <c r="A316" s="456"/>
      <c r="B316" s="456"/>
      <c r="C316" s="456"/>
      <c r="D316" s="456"/>
      <c r="E316" s="456"/>
      <c r="F316" s="456"/>
      <c r="G316" s="456"/>
      <c r="H316" s="456"/>
      <c r="I316" s="456"/>
      <c r="J316" s="456"/>
      <c r="K316" s="456"/>
      <c r="L316" s="456"/>
      <c r="M316" s="456"/>
      <c r="N316" s="456"/>
      <c r="O316" s="456"/>
      <c r="P316" s="456"/>
      <c r="Q316" s="456"/>
      <c r="R316" s="456"/>
      <c r="S316" s="456"/>
      <c r="T316" s="456"/>
    </row>
    <row r="317" spans="1:20" ht="21.95" customHeight="1" x14ac:dyDescent="0.45">
      <c r="A317" s="456"/>
      <c r="B317" s="456"/>
      <c r="C317" s="456"/>
      <c r="D317" s="456"/>
      <c r="E317" s="456"/>
      <c r="F317" s="456"/>
      <c r="G317" s="456"/>
      <c r="H317" s="456"/>
      <c r="I317" s="456"/>
      <c r="J317" s="456"/>
      <c r="K317" s="456"/>
      <c r="L317" s="456"/>
      <c r="M317" s="456"/>
      <c r="N317" s="456"/>
      <c r="O317" s="456"/>
      <c r="P317" s="456"/>
      <c r="Q317" s="456"/>
      <c r="R317" s="456"/>
      <c r="S317" s="456"/>
      <c r="T317" s="456"/>
    </row>
    <row r="318" spans="1:20" ht="21.95" customHeight="1" x14ac:dyDescent="0.45">
      <c r="A318" s="456"/>
      <c r="B318" s="456"/>
      <c r="C318" s="456"/>
      <c r="D318" s="456"/>
      <c r="E318" s="456"/>
      <c r="F318" s="456"/>
      <c r="G318" s="456"/>
      <c r="H318" s="456"/>
      <c r="I318" s="456"/>
      <c r="J318" s="456"/>
      <c r="K318" s="456"/>
      <c r="L318" s="456"/>
      <c r="M318" s="456"/>
      <c r="N318" s="456"/>
      <c r="O318" s="456"/>
      <c r="P318" s="456"/>
      <c r="Q318" s="456"/>
      <c r="R318" s="456"/>
      <c r="S318" s="456"/>
      <c r="T318" s="456"/>
    </row>
    <row r="319" spans="1:20" ht="21.95" customHeight="1" x14ac:dyDescent="0.45">
      <c r="A319" s="456"/>
      <c r="B319" s="456"/>
      <c r="C319" s="456"/>
      <c r="D319" s="456"/>
      <c r="E319" s="456"/>
      <c r="F319" s="456"/>
      <c r="G319" s="456"/>
      <c r="H319" s="456"/>
      <c r="I319" s="456"/>
      <c r="J319" s="456"/>
      <c r="K319" s="456"/>
      <c r="L319" s="456"/>
      <c r="M319" s="456"/>
      <c r="N319" s="456"/>
      <c r="O319" s="456"/>
      <c r="P319" s="456"/>
      <c r="Q319" s="456"/>
      <c r="R319" s="456"/>
      <c r="S319" s="456"/>
      <c r="T319" s="456"/>
    </row>
    <row r="320" spans="1:20" ht="21.95" customHeight="1" x14ac:dyDescent="0.45">
      <c r="A320" s="456"/>
      <c r="B320" s="456"/>
      <c r="C320" s="456"/>
      <c r="D320" s="456"/>
      <c r="E320" s="456"/>
      <c r="F320" s="456"/>
      <c r="G320" s="456"/>
      <c r="H320" s="456"/>
      <c r="I320" s="456"/>
      <c r="J320" s="456"/>
      <c r="K320" s="456"/>
      <c r="L320" s="456"/>
      <c r="M320" s="456"/>
      <c r="N320" s="456"/>
      <c r="O320" s="456"/>
      <c r="P320" s="456"/>
      <c r="Q320" s="456"/>
      <c r="R320" s="456"/>
      <c r="S320" s="456"/>
      <c r="T320" s="456"/>
    </row>
    <row r="321" spans="1:20" ht="21.95" customHeight="1" x14ac:dyDescent="0.45">
      <c r="A321" s="456"/>
      <c r="B321" s="456"/>
      <c r="C321" s="456"/>
      <c r="D321" s="456"/>
      <c r="E321" s="456"/>
      <c r="F321" s="456"/>
      <c r="G321" s="456"/>
      <c r="H321" s="456"/>
      <c r="I321" s="456"/>
      <c r="J321" s="456"/>
      <c r="K321" s="456"/>
      <c r="L321" s="456"/>
      <c r="M321" s="456"/>
      <c r="N321" s="456"/>
      <c r="O321" s="456"/>
      <c r="P321" s="456"/>
      <c r="Q321" s="456"/>
      <c r="R321" s="456"/>
      <c r="S321" s="456"/>
      <c r="T321" s="456"/>
    </row>
    <row r="322" spans="1:20" ht="21.95" customHeight="1" x14ac:dyDescent="0.45">
      <c r="A322" s="456"/>
      <c r="B322" s="456"/>
      <c r="C322" s="456"/>
      <c r="D322" s="456"/>
      <c r="E322" s="456"/>
      <c r="F322" s="456"/>
      <c r="G322" s="456"/>
      <c r="H322" s="456"/>
      <c r="I322" s="456"/>
      <c r="J322" s="456"/>
      <c r="K322" s="456"/>
      <c r="L322" s="456"/>
      <c r="M322" s="456"/>
      <c r="N322" s="456"/>
      <c r="O322" s="456"/>
      <c r="P322" s="456"/>
      <c r="Q322" s="456"/>
      <c r="R322" s="456"/>
      <c r="S322" s="456"/>
      <c r="T322" s="456"/>
    </row>
    <row r="323" spans="1:20" ht="21.95" customHeight="1" x14ac:dyDescent="0.45">
      <c r="A323" s="456"/>
      <c r="B323" s="456"/>
      <c r="C323" s="456"/>
      <c r="D323" s="456"/>
      <c r="E323" s="456"/>
      <c r="F323" s="456"/>
      <c r="G323" s="456"/>
      <c r="H323" s="456"/>
      <c r="I323" s="456"/>
      <c r="J323" s="456"/>
      <c r="K323" s="456"/>
      <c r="L323" s="456"/>
      <c r="M323" s="456"/>
      <c r="N323" s="456"/>
      <c r="O323" s="456"/>
      <c r="P323" s="456"/>
      <c r="Q323" s="456"/>
      <c r="R323" s="456"/>
      <c r="S323" s="456"/>
      <c r="T323" s="456"/>
    </row>
    <row r="324" spans="1:20" ht="21.95" customHeight="1" x14ac:dyDescent="0.45">
      <c r="A324" s="456"/>
      <c r="B324" s="456"/>
      <c r="C324" s="456"/>
      <c r="D324" s="456"/>
      <c r="E324" s="456"/>
      <c r="F324" s="456"/>
      <c r="G324" s="456"/>
      <c r="H324" s="456"/>
      <c r="I324" s="456"/>
      <c r="J324" s="456"/>
      <c r="K324" s="456"/>
      <c r="L324" s="456"/>
      <c r="M324" s="456"/>
      <c r="N324" s="456"/>
      <c r="O324" s="456"/>
      <c r="P324" s="456"/>
      <c r="Q324" s="456"/>
      <c r="R324" s="456"/>
      <c r="S324" s="456"/>
      <c r="T324" s="456"/>
    </row>
    <row r="325" spans="1:20" ht="21.95" customHeight="1" x14ac:dyDescent="0.45">
      <c r="A325" s="456"/>
      <c r="B325" s="456"/>
      <c r="C325" s="456"/>
      <c r="D325" s="456"/>
      <c r="E325" s="456"/>
      <c r="F325" s="456"/>
      <c r="G325" s="456"/>
      <c r="H325" s="456"/>
      <c r="I325" s="456"/>
      <c r="J325" s="456"/>
      <c r="K325" s="456"/>
      <c r="L325" s="456"/>
      <c r="M325" s="456"/>
      <c r="N325" s="456"/>
      <c r="O325" s="456"/>
      <c r="P325" s="456"/>
      <c r="Q325" s="456"/>
      <c r="R325" s="456"/>
      <c r="S325" s="456"/>
      <c r="T325" s="456"/>
    </row>
    <row r="326" spans="1:20" ht="21.95" customHeight="1" x14ac:dyDescent="0.45">
      <c r="A326" s="456"/>
      <c r="B326" s="456"/>
      <c r="C326" s="456"/>
      <c r="D326" s="456"/>
      <c r="E326" s="456"/>
      <c r="F326" s="456"/>
      <c r="G326" s="456"/>
      <c r="H326" s="456"/>
      <c r="I326" s="456"/>
      <c r="J326" s="456"/>
      <c r="K326" s="456"/>
      <c r="L326" s="456"/>
      <c r="M326" s="456"/>
      <c r="N326" s="456"/>
      <c r="O326" s="456"/>
      <c r="P326" s="456"/>
      <c r="Q326" s="456"/>
      <c r="R326" s="456"/>
      <c r="S326" s="456"/>
      <c r="T326" s="456"/>
    </row>
    <row r="327" spans="1:20" ht="21.95" customHeight="1" x14ac:dyDescent="0.45">
      <c r="A327" s="456"/>
      <c r="B327" s="456"/>
      <c r="C327" s="456"/>
      <c r="D327" s="456"/>
      <c r="E327" s="456"/>
      <c r="F327" s="456"/>
      <c r="G327" s="456"/>
      <c r="H327" s="456"/>
      <c r="I327" s="456"/>
      <c r="J327" s="456"/>
      <c r="K327" s="456"/>
      <c r="L327" s="456"/>
      <c r="M327" s="456"/>
      <c r="N327" s="456"/>
      <c r="O327" s="456"/>
      <c r="P327" s="456"/>
      <c r="Q327" s="456"/>
      <c r="R327" s="456"/>
      <c r="S327" s="456"/>
      <c r="T327" s="456"/>
    </row>
    <row r="328" spans="1:20" ht="21.95" customHeight="1" x14ac:dyDescent="0.45">
      <c r="A328" s="456"/>
      <c r="B328" s="456"/>
      <c r="C328" s="456"/>
      <c r="D328" s="456"/>
      <c r="E328" s="456"/>
      <c r="F328" s="456"/>
      <c r="G328" s="456"/>
      <c r="H328" s="456"/>
      <c r="I328" s="456"/>
      <c r="J328" s="456"/>
      <c r="K328" s="456"/>
      <c r="L328" s="456"/>
      <c r="M328" s="456"/>
      <c r="N328" s="456"/>
      <c r="O328" s="456"/>
      <c r="P328" s="456"/>
      <c r="Q328" s="456"/>
      <c r="R328" s="456"/>
      <c r="S328" s="456"/>
      <c r="T328" s="456"/>
    </row>
    <row r="329" spans="1:20" ht="21.95" customHeight="1" x14ac:dyDescent="0.45">
      <c r="A329" s="456"/>
      <c r="B329" s="456"/>
      <c r="C329" s="456"/>
      <c r="D329" s="456"/>
      <c r="E329" s="456"/>
      <c r="F329" s="456"/>
      <c r="G329" s="456"/>
      <c r="H329" s="456"/>
      <c r="I329" s="456"/>
      <c r="J329" s="456"/>
      <c r="K329" s="456"/>
      <c r="L329" s="456"/>
      <c r="M329" s="456"/>
      <c r="N329" s="456"/>
      <c r="O329" s="456"/>
      <c r="P329" s="456"/>
      <c r="Q329" s="456"/>
      <c r="R329" s="456"/>
      <c r="S329" s="456"/>
      <c r="T329" s="456"/>
    </row>
    <row r="330" spans="1:20" ht="21.95" customHeight="1" x14ac:dyDescent="0.45">
      <c r="A330" s="456"/>
      <c r="B330" s="456"/>
      <c r="C330" s="456"/>
      <c r="D330" s="456"/>
      <c r="E330" s="456"/>
      <c r="F330" s="456"/>
      <c r="G330" s="456"/>
      <c r="H330" s="456"/>
      <c r="I330" s="456"/>
      <c r="J330" s="456"/>
      <c r="K330" s="456"/>
      <c r="L330" s="456"/>
      <c r="M330" s="456"/>
      <c r="N330" s="456"/>
      <c r="O330" s="456"/>
      <c r="P330" s="456"/>
      <c r="Q330" s="456"/>
      <c r="R330" s="456"/>
      <c r="S330" s="456"/>
      <c r="T330" s="456"/>
    </row>
    <row r="331" spans="1:20" ht="21.95" customHeight="1" x14ac:dyDescent="0.45">
      <c r="A331" s="456"/>
      <c r="B331" s="456"/>
      <c r="C331" s="456"/>
      <c r="D331" s="456"/>
      <c r="E331" s="456"/>
      <c r="F331" s="456"/>
      <c r="G331" s="456"/>
      <c r="H331" s="456"/>
      <c r="I331" s="456"/>
      <c r="J331" s="456"/>
      <c r="K331" s="456"/>
      <c r="L331" s="456"/>
      <c r="M331" s="456"/>
      <c r="N331" s="456"/>
      <c r="O331" s="456"/>
      <c r="P331" s="456"/>
      <c r="Q331" s="456"/>
      <c r="R331" s="456"/>
      <c r="S331" s="456"/>
      <c r="T331" s="456"/>
    </row>
    <row r="332" spans="1:20" ht="21.95" customHeight="1" x14ac:dyDescent="0.45">
      <c r="A332" s="456"/>
      <c r="B332" s="456"/>
      <c r="C332" s="456"/>
      <c r="D332" s="456"/>
      <c r="E332" s="456"/>
      <c r="F332" s="456"/>
      <c r="G332" s="456"/>
      <c r="H332" s="456"/>
      <c r="I332" s="456"/>
      <c r="J332" s="456"/>
      <c r="K332" s="456"/>
      <c r="L332" s="456"/>
      <c r="M332" s="456"/>
      <c r="N332" s="456"/>
      <c r="O332" s="456"/>
      <c r="P332" s="456"/>
      <c r="Q332" s="456"/>
      <c r="R332" s="456"/>
      <c r="S332" s="456"/>
      <c r="T332" s="456"/>
    </row>
    <row r="333" spans="1:20" ht="21.95" customHeight="1" x14ac:dyDescent="0.45">
      <c r="A333" s="456"/>
      <c r="B333" s="456"/>
      <c r="C333" s="456"/>
      <c r="D333" s="456"/>
      <c r="E333" s="456"/>
      <c r="F333" s="456"/>
      <c r="G333" s="456"/>
      <c r="H333" s="456"/>
      <c r="I333" s="456"/>
      <c r="J333" s="456"/>
      <c r="K333" s="456"/>
      <c r="L333" s="456"/>
      <c r="M333" s="456"/>
      <c r="N333" s="456"/>
      <c r="O333" s="456"/>
      <c r="P333" s="456"/>
      <c r="Q333" s="456"/>
      <c r="R333" s="456"/>
      <c r="S333" s="456"/>
      <c r="T333" s="456"/>
    </row>
    <row r="334" spans="1:20" ht="21.95" customHeight="1" x14ac:dyDescent="0.45">
      <c r="A334" s="456"/>
      <c r="B334" s="456"/>
      <c r="C334" s="456"/>
      <c r="D334" s="456"/>
      <c r="E334" s="456"/>
      <c r="F334" s="456"/>
      <c r="G334" s="456"/>
      <c r="H334" s="456"/>
      <c r="I334" s="456"/>
      <c r="J334" s="456"/>
      <c r="K334" s="456"/>
      <c r="L334" s="456"/>
      <c r="M334" s="456"/>
      <c r="N334" s="456"/>
      <c r="O334" s="456"/>
      <c r="P334" s="456"/>
      <c r="Q334" s="456"/>
      <c r="R334" s="456"/>
      <c r="S334" s="456"/>
      <c r="T334" s="456"/>
    </row>
    <row r="335" spans="1:20" ht="21.95" customHeight="1" x14ac:dyDescent="0.45">
      <c r="A335" s="456"/>
      <c r="B335" s="456"/>
      <c r="C335" s="456"/>
      <c r="D335" s="456"/>
      <c r="E335" s="456"/>
      <c r="F335" s="456"/>
      <c r="G335" s="456"/>
      <c r="H335" s="456"/>
      <c r="I335" s="456"/>
      <c r="J335" s="456"/>
      <c r="K335" s="456"/>
      <c r="L335" s="456"/>
      <c r="M335" s="456"/>
      <c r="N335" s="456"/>
      <c r="O335" s="456"/>
      <c r="P335" s="456"/>
      <c r="Q335" s="456"/>
      <c r="R335" s="456"/>
      <c r="S335" s="456"/>
      <c r="T335" s="456"/>
    </row>
    <row r="336" spans="1:20" ht="21.95" customHeight="1" x14ac:dyDescent="0.45">
      <c r="A336" s="456"/>
      <c r="B336" s="456"/>
      <c r="C336" s="456"/>
      <c r="D336" s="456"/>
      <c r="E336" s="456"/>
      <c r="F336" s="456"/>
      <c r="G336" s="456"/>
      <c r="H336" s="456"/>
      <c r="I336" s="456"/>
      <c r="J336" s="456"/>
      <c r="K336" s="456"/>
      <c r="L336" s="456"/>
      <c r="M336" s="456"/>
      <c r="N336" s="456"/>
      <c r="O336" s="456"/>
      <c r="P336" s="456"/>
      <c r="Q336" s="456"/>
      <c r="R336" s="456"/>
      <c r="S336" s="456"/>
      <c r="T336" s="456"/>
    </row>
    <row r="337" spans="1:20" ht="21.95" customHeight="1" x14ac:dyDescent="0.45">
      <c r="A337" s="456"/>
      <c r="B337" s="456"/>
      <c r="C337" s="456"/>
      <c r="D337" s="456"/>
      <c r="E337" s="456"/>
      <c r="F337" s="456"/>
      <c r="G337" s="456"/>
      <c r="H337" s="456"/>
      <c r="I337" s="456"/>
      <c r="J337" s="456"/>
      <c r="K337" s="456"/>
      <c r="L337" s="456"/>
      <c r="M337" s="456"/>
      <c r="N337" s="456"/>
      <c r="O337" s="456"/>
      <c r="P337" s="456"/>
      <c r="Q337" s="456"/>
      <c r="R337" s="456"/>
      <c r="S337" s="456"/>
      <c r="T337" s="456"/>
    </row>
    <row r="338" spans="1:20" ht="21.95" customHeight="1" x14ac:dyDescent="0.45">
      <c r="A338" s="456"/>
      <c r="B338" s="456"/>
      <c r="C338" s="456"/>
      <c r="D338" s="456"/>
      <c r="E338" s="456"/>
      <c r="F338" s="456"/>
      <c r="G338" s="456"/>
      <c r="H338" s="456"/>
      <c r="I338" s="456"/>
      <c r="J338" s="456"/>
      <c r="K338" s="456"/>
      <c r="L338" s="456"/>
      <c r="M338" s="456"/>
      <c r="N338" s="456"/>
      <c r="O338" s="456"/>
      <c r="P338" s="456"/>
      <c r="Q338" s="456"/>
      <c r="R338" s="456"/>
      <c r="S338" s="456"/>
      <c r="T338" s="456"/>
    </row>
    <row r="339" spans="1:20" ht="21.95" customHeight="1" x14ac:dyDescent="0.45">
      <c r="A339" s="456"/>
      <c r="B339" s="456"/>
      <c r="C339" s="456"/>
      <c r="D339" s="456"/>
      <c r="E339" s="456"/>
      <c r="F339" s="456"/>
      <c r="G339" s="456"/>
      <c r="H339" s="456"/>
      <c r="I339" s="456"/>
      <c r="J339" s="456"/>
      <c r="K339" s="456"/>
      <c r="L339" s="456"/>
      <c r="M339" s="456"/>
      <c r="N339" s="456"/>
      <c r="O339" s="456"/>
      <c r="P339" s="456"/>
      <c r="Q339" s="456"/>
      <c r="R339" s="456"/>
      <c r="S339" s="456"/>
      <c r="T339" s="456"/>
    </row>
    <row r="340" spans="1:20" ht="21.95" customHeight="1" x14ac:dyDescent="0.45">
      <c r="A340" s="456"/>
      <c r="B340" s="456"/>
      <c r="C340" s="456"/>
      <c r="D340" s="456"/>
      <c r="E340" s="456"/>
      <c r="F340" s="456"/>
      <c r="G340" s="456"/>
      <c r="H340" s="456"/>
      <c r="I340" s="456"/>
      <c r="J340" s="456"/>
      <c r="K340" s="456"/>
      <c r="L340" s="456"/>
      <c r="M340" s="456"/>
      <c r="N340" s="456"/>
      <c r="O340" s="456"/>
      <c r="P340" s="456"/>
      <c r="Q340" s="456"/>
      <c r="R340" s="456"/>
      <c r="S340" s="456"/>
      <c r="T340" s="456"/>
    </row>
    <row r="341" spans="1:20" ht="21.95" customHeight="1" x14ac:dyDescent="0.45">
      <c r="A341" s="456"/>
      <c r="B341" s="456"/>
      <c r="C341" s="456"/>
      <c r="D341" s="456"/>
      <c r="E341" s="456"/>
      <c r="F341" s="456"/>
      <c r="G341" s="456"/>
      <c r="H341" s="456"/>
      <c r="I341" s="456"/>
      <c r="J341" s="456"/>
      <c r="K341" s="456"/>
      <c r="L341" s="456"/>
      <c r="M341" s="456"/>
      <c r="N341" s="456"/>
      <c r="O341" s="456"/>
      <c r="P341" s="456"/>
      <c r="Q341" s="456"/>
      <c r="R341" s="456"/>
      <c r="S341" s="456"/>
      <c r="T341" s="456"/>
    </row>
    <row r="342" spans="1:20" ht="21.95" customHeight="1" x14ac:dyDescent="0.45">
      <c r="A342" s="456"/>
      <c r="B342" s="456"/>
      <c r="C342" s="456"/>
      <c r="D342" s="456"/>
      <c r="E342" s="456"/>
      <c r="F342" s="456"/>
      <c r="G342" s="456"/>
      <c r="H342" s="456"/>
      <c r="I342" s="456"/>
      <c r="J342" s="456"/>
      <c r="K342" s="456"/>
      <c r="L342" s="456"/>
      <c r="M342" s="456"/>
      <c r="N342" s="456"/>
      <c r="O342" s="456"/>
      <c r="P342" s="456"/>
      <c r="Q342" s="456"/>
      <c r="R342" s="456"/>
      <c r="S342" s="456"/>
      <c r="T342" s="456"/>
    </row>
    <row r="343" spans="1:20" ht="21.95" customHeight="1" x14ac:dyDescent="0.45">
      <c r="A343" s="456"/>
      <c r="B343" s="456"/>
      <c r="C343" s="456"/>
      <c r="D343" s="456"/>
      <c r="E343" s="456"/>
      <c r="F343" s="456"/>
      <c r="G343" s="456"/>
      <c r="H343" s="456"/>
      <c r="I343" s="456"/>
      <c r="J343" s="456"/>
      <c r="K343" s="456"/>
      <c r="L343" s="456"/>
      <c r="M343" s="456"/>
      <c r="N343" s="456"/>
      <c r="O343" s="456"/>
      <c r="P343" s="456"/>
      <c r="Q343" s="456"/>
      <c r="R343" s="456"/>
      <c r="S343" s="456"/>
      <c r="T343" s="456"/>
    </row>
    <row r="344" spans="1:20" ht="21.95" customHeight="1" x14ac:dyDescent="0.45">
      <c r="A344" s="456"/>
      <c r="B344" s="456"/>
      <c r="C344" s="456"/>
      <c r="D344" s="456"/>
      <c r="E344" s="456"/>
      <c r="F344" s="456"/>
      <c r="G344" s="456"/>
      <c r="H344" s="456"/>
      <c r="I344" s="456"/>
      <c r="J344" s="456"/>
      <c r="K344" s="456"/>
      <c r="L344" s="456"/>
      <c r="M344" s="456"/>
      <c r="N344" s="456"/>
      <c r="O344" s="456"/>
      <c r="P344" s="456"/>
      <c r="Q344" s="456"/>
      <c r="R344" s="456"/>
      <c r="S344" s="456"/>
      <c r="T344" s="456"/>
    </row>
    <row r="345" spans="1:20" ht="21.95" customHeight="1" x14ac:dyDescent="0.45">
      <c r="A345" s="456"/>
      <c r="B345" s="456"/>
      <c r="C345" s="456"/>
      <c r="D345" s="456"/>
      <c r="E345" s="456"/>
      <c r="F345" s="456"/>
      <c r="G345" s="456"/>
      <c r="H345" s="456"/>
      <c r="I345" s="456"/>
      <c r="J345" s="456"/>
      <c r="K345" s="456"/>
      <c r="L345" s="456"/>
      <c r="M345" s="456"/>
      <c r="N345" s="456"/>
      <c r="O345" s="456"/>
      <c r="P345" s="456"/>
      <c r="Q345" s="456"/>
      <c r="R345" s="456"/>
      <c r="S345" s="456"/>
      <c r="T345" s="456"/>
    </row>
    <row r="346" spans="1:20" ht="21.95" customHeight="1" x14ac:dyDescent="0.45">
      <c r="A346" s="456"/>
      <c r="B346" s="456"/>
      <c r="C346" s="456"/>
      <c r="D346" s="456"/>
      <c r="E346" s="456"/>
      <c r="F346" s="456"/>
      <c r="G346" s="456"/>
      <c r="H346" s="456"/>
      <c r="I346" s="456"/>
      <c r="J346" s="456"/>
      <c r="K346" s="456"/>
      <c r="L346" s="456"/>
      <c r="M346" s="456"/>
      <c r="N346" s="456"/>
      <c r="O346" s="456"/>
      <c r="P346" s="456"/>
      <c r="Q346" s="456"/>
      <c r="R346" s="456"/>
      <c r="S346" s="456"/>
      <c r="T346" s="456"/>
    </row>
    <row r="347" spans="1:20" ht="21.95" customHeight="1" x14ac:dyDescent="0.45">
      <c r="A347" s="456"/>
      <c r="B347" s="456"/>
      <c r="C347" s="456"/>
      <c r="D347" s="456"/>
      <c r="E347" s="456"/>
      <c r="F347" s="456"/>
      <c r="G347" s="456"/>
      <c r="H347" s="456"/>
      <c r="I347" s="456"/>
      <c r="J347" s="456"/>
      <c r="K347" s="456"/>
      <c r="L347" s="456"/>
      <c r="M347" s="456"/>
      <c r="N347" s="456"/>
      <c r="O347" s="456"/>
      <c r="P347" s="456"/>
      <c r="Q347" s="456"/>
      <c r="R347" s="456"/>
      <c r="S347" s="456"/>
      <c r="T347" s="456"/>
    </row>
    <row r="348" spans="1:20" ht="21.95" customHeight="1" x14ac:dyDescent="0.45">
      <c r="A348" s="456"/>
      <c r="B348" s="456"/>
      <c r="C348" s="456"/>
      <c r="D348" s="456"/>
      <c r="E348" s="456"/>
      <c r="F348" s="456"/>
      <c r="G348" s="456"/>
      <c r="H348" s="456"/>
      <c r="I348" s="456"/>
      <c r="J348" s="456"/>
      <c r="K348" s="456"/>
      <c r="L348" s="456"/>
      <c r="M348" s="456"/>
      <c r="N348" s="456"/>
      <c r="O348" s="456"/>
      <c r="P348" s="456"/>
      <c r="Q348" s="456"/>
      <c r="R348" s="456"/>
      <c r="S348" s="456"/>
      <c r="T348" s="456"/>
    </row>
    <row r="349" spans="1:20" ht="21.95" customHeight="1" x14ac:dyDescent="0.45">
      <c r="A349" s="456"/>
      <c r="B349" s="456"/>
      <c r="C349" s="456"/>
      <c r="D349" s="456"/>
      <c r="E349" s="456"/>
      <c r="F349" s="456"/>
      <c r="G349" s="456"/>
      <c r="H349" s="456"/>
      <c r="I349" s="456"/>
      <c r="J349" s="456"/>
      <c r="K349" s="456"/>
      <c r="L349" s="456"/>
      <c r="M349" s="456"/>
      <c r="N349" s="456"/>
      <c r="O349" s="456"/>
      <c r="P349" s="456"/>
      <c r="Q349" s="456"/>
      <c r="R349" s="456"/>
      <c r="S349" s="456"/>
      <c r="T349" s="456"/>
    </row>
    <row r="350" spans="1:20" ht="21.95" customHeight="1" x14ac:dyDescent="0.45">
      <c r="A350" s="456"/>
      <c r="B350" s="456"/>
      <c r="C350" s="456"/>
      <c r="D350" s="456"/>
      <c r="E350" s="456"/>
      <c r="F350" s="456"/>
      <c r="G350" s="456"/>
      <c r="H350" s="456"/>
      <c r="I350" s="456"/>
      <c r="J350" s="456"/>
      <c r="K350" s="456"/>
      <c r="L350" s="456"/>
      <c r="M350" s="456"/>
      <c r="N350" s="456"/>
      <c r="O350" s="456"/>
      <c r="P350" s="456"/>
      <c r="Q350" s="456"/>
      <c r="R350" s="456"/>
      <c r="S350" s="456"/>
      <c r="T350" s="456"/>
    </row>
    <row r="351" spans="1:20" ht="21.95" customHeight="1" x14ac:dyDescent="0.45">
      <c r="A351" s="456"/>
      <c r="B351" s="456"/>
      <c r="C351" s="456"/>
      <c r="D351" s="456"/>
      <c r="E351" s="456"/>
      <c r="F351" s="456"/>
      <c r="G351" s="456"/>
      <c r="H351" s="456"/>
      <c r="I351" s="456"/>
      <c r="J351" s="456"/>
      <c r="K351" s="456"/>
      <c r="L351" s="456"/>
      <c r="M351" s="456"/>
      <c r="N351" s="456"/>
      <c r="O351" s="456"/>
      <c r="P351" s="456"/>
      <c r="Q351" s="456"/>
      <c r="R351" s="456"/>
      <c r="S351" s="456"/>
      <c r="T351" s="456"/>
    </row>
    <row r="352" spans="1:20" ht="21.95" customHeight="1" x14ac:dyDescent="0.45">
      <c r="A352" s="456"/>
      <c r="B352" s="456"/>
      <c r="C352" s="456"/>
      <c r="D352" s="456"/>
      <c r="E352" s="456"/>
      <c r="F352" s="456"/>
      <c r="G352" s="456"/>
      <c r="H352" s="456"/>
      <c r="I352" s="456"/>
      <c r="J352" s="456"/>
      <c r="K352" s="456"/>
      <c r="L352" s="456"/>
      <c r="M352" s="456"/>
      <c r="N352" s="456"/>
      <c r="O352" s="456"/>
      <c r="P352" s="456"/>
      <c r="Q352" s="456"/>
      <c r="R352" s="456"/>
      <c r="S352" s="456"/>
      <c r="T352" s="456"/>
    </row>
    <row r="353" spans="1:20" ht="21.95" customHeight="1" x14ac:dyDescent="0.45">
      <c r="A353" s="456"/>
      <c r="B353" s="456"/>
      <c r="C353" s="456"/>
      <c r="D353" s="456"/>
      <c r="E353" s="456"/>
      <c r="F353" s="456"/>
      <c r="G353" s="456"/>
      <c r="H353" s="456"/>
      <c r="I353" s="456"/>
      <c r="J353" s="456"/>
      <c r="K353" s="456"/>
      <c r="L353" s="456"/>
      <c r="M353" s="456"/>
      <c r="N353" s="456"/>
      <c r="O353" s="456"/>
      <c r="P353" s="456"/>
      <c r="Q353" s="456"/>
      <c r="R353" s="456"/>
      <c r="S353" s="456"/>
      <c r="T353" s="456"/>
    </row>
    <row r="354" spans="1:20" ht="21.95" customHeight="1" x14ac:dyDescent="0.45">
      <c r="A354" s="456"/>
      <c r="B354" s="456"/>
      <c r="C354" s="456"/>
      <c r="D354" s="456"/>
      <c r="E354" s="456"/>
      <c r="F354" s="456"/>
      <c r="G354" s="456"/>
      <c r="H354" s="456"/>
      <c r="I354" s="456"/>
      <c r="J354" s="456"/>
      <c r="K354" s="456"/>
      <c r="L354" s="456"/>
      <c r="M354" s="456"/>
      <c r="N354" s="456"/>
      <c r="O354" s="456"/>
      <c r="P354" s="456"/>
      <c r="Q354" s="456"/>
      <c r="R354" s="456"/>
      <c r="S354" s="456"/>
      <c r="T354" s="456"/>
    </row>
    <row r="355" spans="1:20" ht="21.95" customHeight="1" x14ac:dyDescent="0.45">
      <c r="A355" s="456"/>
      <c r="B355" s="456"/>
      <c r="C355" s="456"/>
      <c r="D355" s="456"/>
      <c r="E355" s="456"/>
      <c r="F355" s="456"/>
      <c r="G355" s="456"/>
      <c r="H355" s="456"/>
      <c r="I355" s="456"/>
      <c r="J355" s="456"/>
      <c r="K355" s="456"/>
      <c r="L355" s="456"/>
      <c r="M355" s="456"/>
      <c r="N355" s="456"/>
      <c r="O355" s="456"/>
      <c r="P355" s="456"/>
      <c r="Q355" s="456"/>
      <c r="R355" s="456"/>
      <c r="S355" s="456"/>
      <c r="T355" s="456"/>
    </row>
    <row r="356" spans="1:20" ht="21.95" customHeight="1" x14ac:dyDescent="0.45">
      <c r="A356" s="456"/>
      <c r="B356" s="456"/>
      <c r="C356" s="456"/>
      <c r="D356" s="456"/>
      <c r="E356" s="456"/>
      <c r="F356" s="456"/>
      <c r="G356" s="456"/>
      <c r="H356" s="456"/>
      <c r="I356" s="456"/>
      <c r="J356" s="456"/>
      <c r="K356" s="456"/>
      <c r="L356" s="456"/>
      <c r="M356" s="456"/>
      <c r="N356" s="456"/>
      <c r="O356" s="456"/>
      <c r="P356" s="456"/>
      <c r="Q356" s="456"/>
      <c r="R356" s="456"/>
      <c r="S356" s="456"/>
      <c r="T356" s="456"/>
    </row>
    <row r="357" spans="1:20" ht="21.95" customHeight="1" x14ac:dyDescent="0.45">
      <c r="A357" s="456"/>
      <c r="B357" s="456"/>
      <c r="C357" s="456"/>
      <c r="D357" s="456"/>
      <c r="E357" s="456"/>
      <c r="F357" s="456"/>
      <c r="G357" s="456"/>
      <c r="H357" s="456"/>
      <c r="I357" s="456"/>
      <c r="J357" s="456"/>
      <c r="K357" s="456"/>
      <c r="L357" s="456"/>
      <c r="M357" s="456"/>
      <c r="N357" s="456"/>
      <c r="O357" s="456"/>
      <c r="P357" s="456"/>
      <c r="Q357" s="456"/>
      <c r="R357" s="456"/>
      <c r="S357" s="456"/>
      <c r="T357" s="456"/>
    </row>
    <row r="358" spans="1:20" ht="21.95" customHeight="1" x14ac:dyDescent="0.45">
      <c r="A358" s="456"/>
      <c r="B358" s="456"/>
      <c r="C358" s="456"/>
      <c r="D358" s="456"/>
      <c r="E358" s="456"/>
      <c r="F358" s="456"/>
      <c r="G358" s="456"/>
      <c r="H358" s="456"/>
      <c r="I358" s="456"/>
      <c r="J358" s="456"/>
      <c r="K358" s="456"/>
      <c r="L358" s="456"/>
      <c r="M358" s="456"/>
      <c r="N358" s="456"/>
      <c r="O358" s="456"/>
      <c r="P358" s="456"/>
      <c r="Q358" s="456"/>
      <c r="R358" s="456"/>
      <c r="S358" s="456"/>
      <c r="T358" s="456"/>
    </row>
    <row r="359" spans="1:20" ht="21.95" customHeight="1" x14ac:dyDescent="0.45">
      <c r="A359" s="456"/>
      <c r="B359" s="456"/>
      <c r="C359" s="456"/>
      <c r="D359" s="456"/>
      <c r="E359" s="456"/>
      <c r="F359" s="456"/>
      <c r="G359" s="456"/>
      <c r="H359" s="456"/>
      <c r="I359" s="456"/>
      <c r="J359" s="456"/>
      <c r="K359" s="456"/>
      <c r="L359" s="456"/>
      <c r="M359" s="456"/>
      <c r="N359" s="456"/>
      <c r="O359" s="456"/>
      <c r="P359" s="456"/>
      <c r="Q359" s="456"/>
      <c r="R359" s="456"/>
      <c r="S359" s="456"/>
      <c r="T359" s="456"/>
    </row>
    <row r="360" spans="1:20" ht="21.95" customHeight="1" x14ac:dyDescent="0.45">
      <c r="A360" s="456"/>
      <c r="B360" s="456"/>
      <c r="C360" s="456"/>
      <c r="D360" s="456"/>
      <c r="E360" s="456"/>
      <c r="F360" s="456"/>
      <c r="G360" s="456"/>
      <c r="H360" s="456"/>
      <c r="I360" s="456"/>
      <c r="J360" s="456"/>
      <c r="K360" s="456"/>
      <c r="L360" s="456"/>
      <c r="M360" s="456"/>
      <c r="N360" s="456"/>
      <c r="O360" s="456"/>
      <c r="P360" s="456"/>
      <c r="Q360" s="456"/>
      <c r="R360" s="456"/>
      <c r="S360" s="456"/>
      <c r="T360" s="456"/>
    </row>
    <row r="361" spans="1:20" ht="21.95" customHeight="1" x14ac:dyDescent="0.45">
      <c r="A361" s="456"/>
      <c r="B361" s="456"/>
      <c r="C361" s="456"/>
      <c r="D361" s="456"/>
      <c r="E361" s="456"/>
      <c r="F361" s="456"/>
      <c r="G361" s="456"/>
      <c r="H361" s="456"/>
      <c r="I361" s="456"/>
      <c r="J361" s="456"/>
      <c r="K361" s="456"/>
      <c r="L361" s="456"/>
      <c r="M361" s="456"/>
      <c r="N361" s="456"/>
      <c r="O361" s="456"/>
      <c r="P361" s="456"/>
      <c r="Q361" s="456"/>
      <c r="R361" s="456"/>
      <c r="S361" s="456"/>
      <c r="T361" s="456"/>
    </row>
    <row r="362" spans="1:20" ht="21.95" customHeight="1" x14ac:dyDescent="0.45">
      <c r="A362" s="456"/>
      <c r="B362" s="456"/>
      <c r="C362" s="456"/>
      <c r="D362" s="456"/>
      <c r="E362" s="456"/>
      <c r="F362" s="456"/>
      <c r="G362" s="456"/>
      <c r="H362" s="456"/>
      <c r="I362" s="456"/>
      <c r="J362" s="456"/>
      <c r="K362" s="456"/>
      <c r="L362" s="456"/>
      <c r="M362" s="456"/>
      <c r="N362" s="456"/>
      <c r="O362" s="456"/>
      <c r="P362" s="456"/>
      <c r="Q362" s="456"/>
      <c r="R362" s="456"/>
      <c r="S362" s="456"/>
      <c r="T362" s="456"/>
    </row>
    <row r="363" spans="1:20" ht="21.95" customHeight="1" x14ac:dyDescent="0.45">
      <c r="A363" s="456"/>
      <c r="B363" s="456"/>
      <c r="C363" s="456"/>
      <c r="D363" s="456"/>
      <c r="E363" s="456"/>
      <c r="F363" s="456"/>
      <c r="G363" s="456"/>
      <c r="H363" s="456"/>
      <c r="I363" s="456"/>
      <c r="J363" s="456"/>
      <c r="K363" s="456"/>
      <c r="L363" s="456"/>
      <c r="M363" s="456"/>
      <c r="N363" s="456"/>
      <c r="O363" s="456"/>
      <c r="P363" s="456"/>
      <c r="Q363" s="456"/>
      <c r="R363" s="456"/>
      <c r="S363" s="456"/>
      <c r="T363" s="456"/>
    </row>
    <row r="364" spans="1:20" ht="21.95" customHeight="1" x14ac:dyDescent="0.45">
      <c r="A364" s="456"/>
      <c r="B364" s="456"/>
      <c r="C364" s="456"/>
      <c r="D364" s="456"/>
      <c r="E364" s="456"/>
      <c r="F364" s="456"/>
      <c r="G364" s="456"/>
      <c r="H364" s="456"/>
      <c r="I364" s="456"/>
      <c r="J364" s="456"/>
      <c r="K364" s="456"/>
      <c r="L364" s="456"/>
      <c r="M364" s="456"/>
      <c r="N364" s="456"/>
      <c r="O364" s="456"/>
      <c r="P364" s="456"/>
      <c r="Q364" s="456"/>
      <c r="R364" s="456"/>
      <c r="S364" s="456"/>
      <c r="T364" s="456"/>
    </row>
    <row r="365" spans="1:20" ht="21.95" customHeight="1" x14ac:dyDescent="0.45">
      <c r="A365" s="456"/>
      <c r="B365" s="456"/>
      <c r="C365" s="456"/>
      <c r="D365" s="456"/>
      <c r="E365" s="456"/>
      <c r="F365" s="456"/>
      <c r="G365" s="456"/>
      <c r="H365" s="456"/>
      <c r="I365" s="456"/>
      <c r="J365" s="456"/>
      <c r="K365" s="456"/>
      <c r="L365" s="456"/>
      <c r="M365" s="456"/>
      <c r="N365" s="456"/>
      <c r="O365" s="456"/>
      <c r="P365" s="456"/>
      <c r="Q365" s="456"/>
      <c r="R365" s="456"/>
      <c r="S365" s="456"/>
      <c r="T365" s="456"/>
    </row>
    <row r="366" spans="1:20" ht="21.95" customHeight="1" x14ac:dyDescent="0.45">
      <c r="A366" s="456"/>
      <c r="B366" s="456"/>
      <c r="C366" s="456"/>
      <c r="D366" s="456"/>
      <c r="E366" s="456"/>
      <c r="F366" s="456"/>
      <c r="G366" s="456"/>
      <c r="H366" s="456"/>
      <c r="I366" s="456"/>
      <c r="J366" s="456"/>
      <c r="K366" s="456"/>
      <c r="L366" s="456"/>
      <c r="M366" s="456"/>
      <c r="N366" s="456"/>
      <c r="O366" s="456"/>
      <c r="P366" s="456"/>
      <c r="Q366" s="456"/>
      <c r="R366" s="456"/>
      <c r="S366" s="456"/>
      <c r="T366" s="456"/>
    </row>
    <row r="367" spans="1:20" ht="21.95" customHeight="1" x14ac:dyDescent="0.45">
      <c r="A367" s="456"/>
      <c r="B367" s="456"/>
      <c r="C367" s="456"/>
      <c r="D367" s="456"/>
      <c r="E367" s="456"/>
      <c r="F367" s="456"/>
      <c r="G367" s="456"/>
      <c r="H367" s="456"/>
      <c r="I367" s="456"/>
      <c r="J367" s="456"/>
      <c r="K367" s="456"/>
      <c r="L367" s="456"/>
      <c r="M367" s="456"/>
      <c r="N367" s="456"/>
      <c r="O367" s="456"/>
      <c r="P367" s="456"/>
      <c r="Q367" s="456"/>
      <c r="R367" s="456"/>
      <c r="S367" s="456"/>
      <c r="T367" s="456"/>
    </row>
    <row r="368" spans="1:20" ht="21.95" customHeight="1" x14ac:dyDescent="0.45">
      <c r="A368" s="456"/>
      <c r="B368" s="456"/>
      <c r="C368" s="456"/>
      <c r="D368" s="456"/>
      <c r="E368" s="456"/>
      <c r="F368" s="456"/>
      <c r="G368" s="456"/>
      <c r="H368" s="456"/>
      <c r="I368" s="456"/>
      <c r="J368" s="456"/>
      <c r="K368" s="456"/>
      <c r="L368" s="456"/>
      <c r="M368" s="456"/>
      <c r="N368" s="456"/>
      <c r="O368" s="456"/>
      <c r="P368" s="456"/>
      <c r="Q368" s="456"/>
      <c r="R368" s="456"/>
      <c r="S368" s="456"/>
      <c r="T368" s="456"/>
    </row>
    <row r="369" spans="1:20" ht="21.95" customHeight="1" x14ac:dyDescent="0.45">
      <c r="A369" s="456"/>
      <c r="B369" s="456"/>
      <c r="C369" s="456"/>
      <c r="D369" s="456"/>
      <c r="E369" s="456"/>
      <c r="F369" s="456"/>
      <c r="G369" s="456"/>
      <c r="H369" s="456"/>
      <c r="I369" s="456"/>
      <c r="J369" s="456"/>
      <c r="K369" s="456"/>
      <c r="L369" s="456"/>
      <c r="M369" s="456"/>
      <c r="N369" s="456"/>
      <c r="O369" s="456"/>
      <c r="P369" s="456"/>
      <c r="Q369" s="456"/>
      <c r="R369" s="456"/>
      <c r="S369" s="456"/>
      <c r="T369" s="456"/>
    </row>
    <row r="370" spans="1:20" ht="21.95" customHeight="1" x14ac:dyDescent="0.45">
      <c r="A370" s="456"/>
      <c r="B370" s="456"/>
      <c r="C370" s="456"/>
      <c r="D370" s="456"/>
      <c r="E370" s="456"/>
      <c r="F370" s="456"/>
      <c r="G370" s="456"/>
      <c r="H370" s="456"/>
      <c r="I370" s="456"/>
      <c r="J370" s="456"/>
      <c r="K370" s="456"/>
      <c r="L370" s="456"/>
      <c r="M370" s="456"/>
      <c r="N370" s="456"/>
      <c r="O370" s="456"/>
      <c r="P370" s="456"/>
      <c r="Q370" s="456"/>
      <c r="R370" s="456"/>
      <c r="S370" s="456"/>
      <c r="T370" s="456"/>
    </row>
    <row r="371" spans="1:20" ht="21.95" customHeight="1" x14ac:dyDescent="0.45">
      <c r="A371" s="456"/>
      <c r="B371" s="456"/>
      <c r="C371" s="456"/>
      <c r="D371" s="456"/>
      <c r="E371" s="456"/>
      <c r="F371" s="456"/>
      <c r="G371" s="456"/>
      <c r="H371" s="456"/>
      <c r="I371" s="456"/>
      <c r="J371" s="456"/>
      <c r="K371" s="456"/>
      <c r="L371" s="456"/>
      <c r="M371" s="456"/>
      <c r="N371" s="456"/>
      <c r="O371" s="456"/>
      <c r="P371" s="456"/>
      <c r="Q371" s="456"/>
      <c r="R371" s="456"/>
      <c r="S371" s="456"/>
      <c r="T371" s="456"/>
    </row>
    <row r="372" spans="1:20" ht="21.95" customHeight="1" x14ac:dyDescent="0.45">
      <c r="A372" s="456"/>
      <c r="B372" s="456"/>
      <c r="C372" s="456"/>
      <c r="D372" s="456"/>
      <c r="E372" s="456"/>
      <c r="F372" s="456"/>
      <c r="G372" s="456"/>
      <c r="H372" s="456"/>
      <c r="I372" s="456"/>
      <c r="J372" s="456"/>
      <c r="K372" s="456"/>
      <c r="L372" s="456"/>
      <c r="M372" s="456"/>
      <c r="N372" s="456"/>
      <c r="O372" s="456"/>
      <c r="P372" s="456"/>
      <c r="Q372" s="456"/>
      <c r="R372" s="456"/>
      <c r="S372" s="456"/>
      <c r="T372" s="456"/>
    </row>
    <row r="373" spans="1:20" ht="21.95" customHeight="1" x14ac:dyDescent="0.45">
      <c r="A373" s="456"/>
      <c r="B373" s="456"/>
      <c r="C373" s="456"/>
      <c r="D373" s="456"/>
      <c r="E373" s="456"/>
      <c r="F373" s="456"/>
      <c r="G373" s="456"/>
      <c r="H373" s="456"/>
      <c r="I373" s="456"/>
      <c r="J373" s="456"/>
      <c r="K373" s="456"/>
      <c r="L373" s="456"/>
      <c r="M373" s="456"/>
      <c r="N373" s="456"/>
      <c r="O373" s="456"/>
      <c r="P373" s="456"/>
      <c r="Q373" s="456"/>
      <c r="R373" s="456"/>
      <c r="S373" s="456"/>
      <c r="T373" s="456"/>
    </row>
    <row r="374" spans="1:20" ht="21.95" customHeight="1" x14ac:dyDescent="0.45">
      <c r="A374" s="456"/>
      <c r="B374" s="456"/>
      <c r="C374" s="456"/>
      <c r="D374" s="456"/>
      <c r="E374" s="456"/>
      <c r="F374" s="456"/>
      <c r="G374" s="456"/>
      <c r="H374" s="456"/>
      <c r="I374" s="456"/>
      <c r="J374" s="456"/>
      <c r="K374" s="456"/>
      <c r="L374" s="456"/>
      <c r="M374" s="456"/>
      <c r="N374" s="456"/>
      <c r="O374" s="456"/>
      <c r="P374" s="456"/>
      <c r="Q374" s="456"/>
      <c r="R374" s="456"/>
      <c r="S374" s="456"/>
      <c r="T374" s="456"/>
    </row>
    <row r="375" spans="1:20" ht="21.95" customHeight="1" x14ac:dyDescent="0.45">
      <c r="A375" s="456"/>
      <c r="B375" s="456"/>
      <c r="C375" s="456"/>
      <c r="D375" s="456"/>
      <c r="E375" s="456"/>
      <c r="F375" s="456"/>
      <c r="G375" s="456"/>
      <c r="H375" s="456"/>
      <c r="I375" s="456"/>
      <c r="J375" s="456"/>
      <c r="K375" s="456"/>
      <c r="L375" s="456"/>
      <c r="M375" s="456"/>
      <c r="N375" s="456"/>
      <c r="O375" s="456"/>
      <c r="P375" s="456"/>
      <c r="Q375" s="456"/>
      <c r="R375" s="456"/>
      <c r="S375" s="456"/>
      <c r="T375" s="456"/>
    </row>
    <row r="376" spans="1:20" ht="21.95" customHeight="1" x14ac:dyDescent="0.45">
      <c r="A376" s="456"/>
      <c r="B376" s="456"/>
      <c r="C376" s="456"/>
      <c r="D376" s="456"/>
      <c r="E376" s="456"/>
      <c r="F376" s="456"/>
      <c r="G376" s="456"/>
      <c r="H376" s="456"/>
      <c r="I376" s="456"/>
      <c r="J376" s="456"/>
      <c r="K376" s="456"/>
      <c r="L376" s="456"/>
      <c r="M376" s="456"/>
      <c r="N376" s="456"/>
      <c r="O376" s="456"/>
      <c r="P376" s="456"/>
      <c r="Q376" s="456"/>
      <c r="R376" s="456"/>
      <c r="S376" s="456"/>
      <c r="T376" s="456"/>
    </row>
    <row r="377" spans="1:20" ht="21.95" customHeight="1" x14ac:dyDescent="0.45">
      <c r="A377" s="456"/>
      <c r="B377" s="456"/>
      <c r="C377" s="456"/>
      <c r="D377" s="456"/>
      <c r="E377" s="456"/>
      <c r="F377" s="456"/>
      <c r="G377" s="456"/>
      <c r="H377" s="456"/>
      <c r="I377" s="456"/>
      <c r="J377" s="456"/>
      <c r="K377" s="456"/>
      <c r="L377" s="456"/>
      <c r="M377" s="456"/>
      <c r="N377" s="456"/>
      <c r="O377" s="456"/>
      <c r="P377" s="456"/>
      <c r="Q377" s="456"/>
      <c r="R377" s="456"/>
      <c r="S377" s="456"/>
      <c r="T377" s="456"/>
    </row>
    <row r="378" spans="1:20" ht="21.95" customHeight="1" x14ac:dyDescent="0.45">
      <c r="A378" s="456"/>
      <c r="B378" s="456"/>
      <c r="C378" s="456"/>
      <c r="D378" s="456"/>
      <c r="E378" s="456"/>
      <c r="F378" s="456"/>
      <c r="G378" s="456"/>
      <c r="H378" s="456"/>
      <c r="I378" s="456"/>
      <c r="J378" s="456"/>
      <c r="K378" s="456"/>
      <c r="L378" s="456"/>
      <c r="M378" s="456"/>
      <c r="N378" s="456"/>
      <c r="O378" s="456"/>
      <c r="P378" s="456"/>
      <c r="Q378" s="456"/>
      <c r="R378" s="456"/>
      <c r="S378" s="456"/>
      <c r="T378" s="456"/>
    </row>
    <row r="379" spans="1:20" ht="21.95" customHeight="1" x14ac:dyDescent="0.45">
      <c r="A379" s="456"/>
      <c r="B379" s="456"/>
      <c r="C379" s="456"/>
      <c r="D379" s="456"/>
      <c r="E379" s="456"/>
      <c r="F379" s="456"/>
      <c r="G379" s="456"/>
      <c r="H379" s="456"/>
      <c r="I379" s="456"/>
      <c r="J379" s="456"/>
      <c r="K379" s="456"/>
      <c r="L379" s="456"/>
      <c r="M379" s="456"/>
      <c r="N379" s="456"/>
      <c r="O379" s="456"/>
      <c r="P379" s="456"/>
      <c r="Q379" s="456"/>
      <c r="R379" s="456"/>
      <c r="S379" s="456"/>
      <c r="T379" s="456"/>
    </row>
    <row r="380" spans="1:20" ht="21.95" customHeight="1" x14ac:dyDescent="0.45">
      <c r="A380" s="456"/>
      <c r="B380" s="456"/>
      <c r="C380" s="456"/>
      <c r="D380" s="456"/>
      <c r="E380" s="456"/>
      <c r="F380" s="456"/>
      <c r="G380" s="456"/>
      <c r="H380" s="456"/>
      <c r="I380" s="456"/>
      <c r="J380" s="456"/>
      <c r="K380" s="456"/>
      <c r="L380" s="456"/>
      <c r="M380" s="456"/>
      <c r="N380" s="456"/>
      <c r="O380" s="456"/>
      <c r="P380" s="456"/>
      <c r="Q380" s="456"/>
      <c r="R380" s="456"/>
      <c r="S380" s="456"/>
      <c r="T380" s="456"/>
    </row>
    <row r="381" spans="1:20" ht="21.95" customHeight="1" x14ac:dyDescent="0.45">
      <c r="A381" s="456"/>
      <c r="B381" s="456"/>
      <c r="C381" s="456"/>
      <c r="D381" s="456"/>
      <c r="E381" s="456"/>
      <c r="F381" s="456"/>
      <c r="G381" s="456"/>
      <c r="H381" s="456"/>
      <c r="I381" s="456"/>
      <c r="J381" s="456"/>
      <c r="K381" s="456"/>
      <c r="L381" s="456"/>
      <c r="M381" s="456"/>
      <c r="N381" s="456"/>
      <c r="O381" s="456"/>
      <c r="P381" s="456"/>
      <c r="Q381" s="456"/>
      <c r="R381" s="456"/>
      <c r="S381" s="456"/>
      <c r="T381" s="456"/>
    </row>
    <row r="382" spans="1:20" ht="21.95" customHeight="1" x14ac:dyDescent="0.45">
      <c r="A382" s="456"/>
      <c r="B382" s="456"/>
      <c r="C382" s="456"/>
      <c r="D382" s="456"/>
      <c r="E382" s="456"/>
      <c r="F382" s="456"/>
      <c r="G382" s="456"/>
      <c r="H382" s="456"/>
      <c r="I382" s="456"/>
      <c r="J382" s="456"/>
      <c r="K382" s="456"/>
      <c r="L382" s="456"/>
      <c r="M382" s="456"/>
      <c r="N382" s="456"/>
      <c r="O382" s="456"/>
      <c r="P382" s="456"/>
      <c r="Q382" s="456"/>
      <c r="R382" s="456"/>
      <c r="S382" s="456"/>
      <c r="T382" s="456"/>
    </row>
    <row r="383" spans="1:20" ht="21.95" customHeight="1" x14ac:dyDescent="0.45">
      <c r="A383" s="456"/>
      <c r="B383" s="456"/>
      <c r="C383" s="456"/>
      <c r="D383" s="456"/>
      <c r="E383" s="456"/>
      <c r="F383" s="456"/>
      <c r="G383" s="456"/>
      <c r="H383" s="456"/>
      <c r="I383" s="456"/>
      <c r="J383" s="456"/>
      <c r="K383" s="456"/>
      <c r="L383" s="456"/>
      <c r="M383" s="456"/>
      <c r="N383" s="456"/>
      <c r="O383" s="456"/>
      <c r="P383" s="456"/>
      <c r="Q383" s="456"/>
      <c r="R383" s="456"/>
      <c r="S383" s="456"/>
      <c r="T383" s="456"/>
    </row>
    <row r="384" spans="1:20" ht="21.95" customHeight="1" x14ac:dyDescent="0.45">
      <c r="A384" s="456"/>
      <c r="B384" s="456"/>
      <c r="C384" s="456"/>
      <c r="D384" s="456"/>
      <c r="E384" s="456"/>
      <c r="F384" s="456"/>
      <c r="G384" s="456"/>
      <c r="H384" s="456"/>
      <c r="I384" s="456"/>
      <c r="J384" s="456"/>
      <c r="K384" s="456"/>
      <c r="L384" s="456"/>
      <c r="M384" s="456"/>
      <c r="N384" s="456"/>
      <c r="O384" s="456"/>
      <c r="P384" s="456"/>
      <c r="Q384" s="456"/>
      <c r="R384" s="456"/>
      <c r="S384" s="456"/>
      <c r="T384" s="456"/>
    </row>
    <row r="385" spans="1:20" ht="21.95" customHeight="1" x14ac:dyDescent="0.45">
      <c r="A385" s="456"/>
      <c r="B385" s="456"/>
      <c r="C385" s="456"/>
      <c r="D385" s="456"/>
      <c r="E385" s="456"/>
      <c r="F385" s="456"/>
      <c r="G385" s="456"/>
      <c r="H385" s="456"/>
      <c r="I385" s="456"/>
      <c r="J385" s="456"/>
      <c r="K385" s="456"/>
      <c r="L385" s="456"/>
      <c r="M385" s="456"/>
      <c r="N385" s="456"/>
      <c r="O385" s="456"/>
      <c r="P385" s="456"/>
      <c r="Q385" s="456"/>
      <c r="R385" s="456"/>
      <c r="S385" s="456"/>
      <c r="T385" s="456"/>
    </row>
    <row r="386" spans="1:20" ht="21.95" customHeight="1" x14ac:dyDescent="0.45">
      <c r="A386" s="456"/>
      <c r="B386" s="456"/>
      <c r="C386" s="456"/>
      <c r="D386" s="456"/>
      <c r="E386" s="456"/>
      <c r="F386" s="456"/>
      <c r="G386" s="456"/>
      <c r="H386" s="456"/>
      <c r="I386" s="456"/>
      <c r="J386" s="456"/>
      <c r="K386" s="456"/>
      <c r="L386" s="456"/>
      <c r="M386" s="456"/>
      <c r="N386" s="456"/>
      <c r="O386" s="456"/>
      <c r="P386" s="456"/>
      <c r="Q386" s="456"/>
      <c r="R386" s="456"/>
      <c r="S386" s="456"/>
      <c r="T386" s="456"/>
    </row>
    <row r="387" spans="1:20" ht="21.95" customHeight="1" x14ac:dyDescent="0.45">
      <c r="A387" s="456"/>
      <c r="B387" s="456"/>
      <c r="C387" s="456"/>
      <c r="D387" s="456"/>
      <c r="E387" s="456"/>
      <c r="F387" s="456"/>
      <c r="G387" s="456"/>
      <c r="H387" s="456"/>
      <c r="I387" s="456"/>
      <c r="J387" s="456"/>
      <c r="K387" s="456"/>
      <c r="L387" s="456"/>
      <c r="M387" s="456"/>
      <c r="N387" s="456"/>
      <c r="O387" s="456"/>
      <c r="P387" s="456"/>
      <c r="Q387" s="456"/>
      <c r="R387" s="456"/>
      <c r="S387" s="456"/>
      <c r="T387" s="456"/>
    </row>
    <row r="388" spans="1:20" ht="21.95" customHeight="1" x14ac:dyDescent="0.45">
      <c r="A388" s="456"/>
      <c r="B388" s="456"/>
      <c r="C388" s="456"/>
      <c r="D388" s="456"/>
      <c r="E388" s="456"/>
      <c r="F388" s="456"/>
      <c r="G388" s="456"/>
      <c r="H388" s="456"/>
      <c r="I388" s="456"/>
      <c r="J388" s="456"/>
      <c r="K388" s="456"/>
      <c r="L388" s="456"/>
      <c r="M388" s="456"/>
      <c r="N388" s="456"/>
      <c r="O388" s="456"/>
      <c r="P388" s="456"/>
      <c r="Q388" s="456"/>
      <c r="R388" s="456"/>
      <c r="S388" s="456"/>
      <c r="T388" s="456"/>
    </row>
    <row r="389" spans="1:20" ht="21.95" customHeight="1" x14ac:dyDescent="0.45">
      <c r="A389" s="456"/>
      <c r="B389" s="456"/>
      <c r="C389" s="456"/>
      <c r="D389" s="456"/>
      <c r="E389" s="456"/>
      <c r="F389" s="456"/>
      <c r="G389" s="456"/>
      <c r="H389" s="456"/>
      <c r="I389" s="456"/>
      <c r="J389" s="456"/>
      <c r="K389" s="456"/>
      <c r="L389" s="456"/>
      <c r="M389" s="456"/>
      <c r="N389" s="456"/>
      <c r="O389" s="456"/>
      <c r="P389" s="456"/>
      <c r="Q389" s="456"/>
      <c r="R389" s="456"/>
      <c r="S389" s="456"/>
      <c r="T389" s="456"/>
    </row>
    <row r="390" spans="1:20" ht="21.95" customHeight="1" x14ac:dyDescent="0.45">
      <c r="A390" s="456"/>
      <c r="B390" s="456"/>
      <c r="C390" s="456"/>
      <c r="D390" s="456"/>
      <c r="E390" s="456"/>
      <c r="F390" s="456"/>
      <c r="G390" s="456"/>
      <c r="H390" s="456"/>
      <c r="I390" s="456"/>
      <c r="J390" s="456"/>
      <c r="K390" s="456"/>
      <c r="L390" s="456"/>
      <c r="M390" s="456"/>
      <c r="N390" s="456"/>
      <c r="O390" s="456"/>
      <c r="P390" s="456"/>
      <c r="Q390" s="456"/>
      <c r="R390" s="456"/>
      <c r="S390" s="456"/>
      <c r="T390" s="456"/>
    </row>
    <row r="391" spans="1:20" ht="21.95" customHeight="1" x14ac:dyDescent="0.45">
      <c r="A391" s="456"/>
      <c r="B391" s="456"/>
      <c r="C391" s="456"/>
      <c r="D391" s="456"/>
      <c r="E391" s="456"/>
      <c r="F391" s="456"/>
      <c r="G391" s="456"/>
      <c r="H391" s="456"/>
      <c r="I391" s="456"/>
      <c r="J391" s="456"/>
      <c r="K391" s="456"/>
      <c r="L391" s="456"/>
      <c r="M391" s="456"/>
      <c r="N391" s="456"/>
      <c r="O391" s="456"/>
      <c r="P391" s="456"/>
      <c r="Q391" s="456"/>
      <c r="R391" s="456"/>
      <c r="S391" s="456"/>
      <c r="T391" s="456"/>
    </row>
    <row r="392" spans="1:20" ht="21.95" customHeight="1" x14ac:dyDescent="0.45">
      <c r="A392" s="456"/>
      <c r="B392" s="456"/>
      <c r="C392" s="456"/>
      <c r="D392" s="456"/>
      <c r="E392" s="456"/>
      <c r="F392" s="456"/>
      <c r="G392" s="456"/>
      <c r="H392" s="456"/>
      <c r="I392" s="456"/>
      <c r="J392" s="456"/>
      <c r="K392" s="456"/>
      <c r="L392" s="456"/>
      <c r="M392" s="456"/>
      <c r="N392" s="456"/>
      <c r="O392" s="456"/>
      <c r="P392" s="456"/>
      <c r="Q392" s="456"/>
      <c r="R392" s="456"/>
      <c r="S392" s="456"/>
      <c r="T392" s="456"/>
    </row>
    <row r="393" spans="1:20" ht="21.95" customHeight="1" x14ac:dyDescent="0.45">
      <c r="A393" s="456"/>
      <c r="B393" s="456"/>
      <c r="C393" s="456"/>
      <c r="D393" s="456"/>
      <c r="E393" s="456"/>
      <c r="F393" s="456"/>
      <c r="G393" s="456"/>
      <c r="H393" s="456"/>
      <c r="I393" s="456"/>
      <c r="J393" s="456"/>
      <c r="K393" s="456"/>
      <c r="L393" s="456"/>
      <c r="M393" s="456"/>
      <c r="N393" s="456"/>
      <c r="O393" s="456"/>
      <c r="P393" s="456"/>
      <c r="Q393" s="456"/>
      <c r="R393" s="456"/>
      <c r="S393" s="456"/>
      <c r="T393" s="456"/>
    </row>
    <row r="394" spans="1:20" ht="21.95" customHeight="1" x14ac:dyDescent="0.45">
      <c r="A394" s="456"/>
      <c r="B394" s="456"/>
      <c r="C394" s="456"/>
      <c r="D394" s="456"/>
      <c r="E394" s="456"/>
      <c r="F394" s="456"/>
      <c r="G394" s="456"/>
      <c r="H394" s="456"/>
      <c r="I394" s="456"/>
      <c r="J394" s="456"/>
      <c r="K394" s="456"/>
      <c r="L394" s="456"/>
      <c r="M394" s="456"/>
      <c r="N394" s="456"/>
      <c r="O394" s="456"/>
      <c r="P394" s="456"/>
      <c r="Q394" s="456"/>
      <c r="R394" s="456"/>
      <c r="S394" s="456"/>
      <c r="T394" s="456"/>
    </row>
    <row r="395" spans="1:20" ht="21.95" customHeight="1" x14ac:dyDescent="0.45">
      <c r="A395" s="456"/>
      <c r="B395" s="456"/>
      <c r="C395" s="456"/>
      <c r="D395" s="456"/>
      <c r="E395" s="456"/>
      <c r="F395" s="456"/>
      <c r="G395" s="456"/>
      <c r="H395" s="456"/>
      <c r="I395" s="456"/>
      <c r="J395" s="456"/>
      <c r="K395" s="456"/>
      <c r="L395" s="456"/>
      <c r="M395" s="456"/>
      <c r="N395" s="456"/>
      <c r="O395" s="456"/>
      <c r="P395" s="456"/>
      <c r="Q395" s="456"/>
      <c r="R395" s="456"/>
      <c r="S395" s="456"/>
      <c r="T395" s="456"/>
    </row>
    <row r="396" spans="1:20" ht="21.95" customHeight="1" x14ac:dyDescent="0.45">
      <c r="A396" s="456"/>
      <c r="B396" s="456"/>
      <c r="C396" s="456"/>
      <c r="D396" s="456"/>
      <c r="E396" s="456"/>
      <c r="F396" s="456"/>
      <c r="G396" s="456"/>
      <c r="H396" s="456"/>
      <c r="I396" s="456"/>
      <c r="J396" s="456"/>
      <c r="K396" s="456"/>
      <c r="L396" s="456"/>
      <c r="M396" s="456"/>
      <c r="N396" s="456"/>
      <c r="O396" s="456"/>
      <c r="P396" s="456"/>
      <c r="Q396" s="456"/>
      <c r="R396" s="456"/>
      <c r="S396" s="456"/>
      <c r="T396" s="456"/>
    </row>
    <row r="397" spans="1:20" ht="21.95" customHeight="1" x14ac:dyDescent="0.45">
      <c r="A397" s="456"/>
      <c r="B397" s="456"/>
      <c r="C397" s="456"/>
      <c r="D397" s="456"/>
      <c r="E397" s="456"/>
      <c r="F397" s="456"/>
      <c r="G397" s="456"/>
      <c r="H397" s="456"/>
      <c r="I397" s="456"/>
      <c r="J397" s="456"/>
      <c r="K397" s="456"/>
      <c r="L397" s="456"/>
      <c r="M397" s="456"/>
      <c r="N397" s="456"/>
      <c r="O397" s="456"/>
      <c r="P397" s="456"/>
      <c r="Q397" s="456"/>
      <c r="R397" s="456"/>
      <c r="S397" s="456"/>
      <c r="T397" s="456"/>
    </row>
    <row r="398" spans="1:20" ht="21.95" customHeight="1" x14ac:dyDescent="0.45">
      <c r="A398" s="456"/>
      <c r="B398" s="456"/>
      <c r="C398" s="456"/>
      <c r="D398" s="456"/>
      <c r="E398" s="456"/>
      <c r="F398" s="456"/>
      <c r="G398" s="456"/>
      <c r="H398" s="456"/>
      <c r="I398" s="456"/>
      <c r="J398" s="456"/>
      <c r="K398" s="456"/>
      <c r="L398" s="456"/>
      <c r="M398" s="456"/>
      <c r="N398" s="456"/>
      <c r="O398" s="456"/>
      <c r="P398" s="456"/>
      <c r="Q398" s="456"/>
      <c r="R398" s="456"/>
      <c r="S398" s="456"/>
      <c r="T398" s="456"/>
    </row>
    <row r="399" spans="1:20" ht="21.95" customHeight="1" x14ac:dyDescent="0.45">
      <c r="A399" s="456"/>
      <c r="B399" s="456"/>
      <c r="C399" s="456"/>
      <c r="D399" s="456"/>
      <c r="E399" s="456"/>
      <c r="F399" s="456"/>
      <c r="G399" s="456"/>
      <c r="H399" s="456"/>
      <c r="I399" s="456"/>
      <c r="J399" s="456"/>
      <c r="K399" s="456"/>
      <c r="L399" s="456"/>
      <c r="M399" s="456"/>
      <c r="N399" s="456"/>
      <c r="O399" s="456"/>
      <c r="P399" s="456"/>
      <c r="Q399" s="456"/>
      <c r="R399" s="456"/>
      <c r="S399" s="456"/>
      <c r="T399" s="456"/>
    </row>
    <row r="400" spans="1:20" ht="21.95" customHeight="1" x14ac:dyDescent="0.45">
      <c r="A400" s="456"/>
      <c r="B400" s="456"/>
      <c r="C400" s="456"/>
      <c r="D400" s="456"/>
      <c r="E400" s="456"/>
      <c r="F400" s="456"/>
      <c r="G400" s="456"/>
      <c r="H400" s="456"/>
      <c r="I400" s="456"/>
      <c r="J400" s="456"/>
      <c r="K400" s="456"/>
      <c r="L400" s="456"/>
      <c r="M400" s="456"/>
      <c r="N400" s="456"/>
      <c r="O400" s="456"/>
      <c r="P400" s="456"/>
      <c r="Q400" s="456"/>
      <c r="R400" s="456"/>
      <c r="S400" s="456"/>
      <c r="T400" s="456"/>
    </row>
    <row r="401" spans="1:20" ht="21.95" customHeight="1" x14ac:dyDescent="0.45">
      <c r="A401" s="456"/>
      <c r="B401" s="456"/>
      <c r="C401" s="456"/>
      <c r="D401" s="456"/>
      <c r="E401" s="456"/>
      <c r="F401" s="456"/>
      <c r="G401" s="456"/>
      <c r="H401" s="456"/>
      <c r="I401" s="456"/>
      <c r="J401" s="456"/>
      <c r="K401" s="456"/>
      <c r="L401" s="456"/>
      <c r="M401" s="456"/>
      <c r="N401" s="456"/>
      <c r="O401" s="456"/>
      <c r="P401" s="456"/>
      <c r="Q401" s="456"/>
      <c r="R401" s="456"/>
      <c r="S401" s="456"/>
      <c r="T401" s="456"/>
    </row>
    <row r="402" spans="1:20" ht="21.95" customHeight="1" x14ac:dyDescent="0.45">
      <c r="A402" s="456"/>
      <c r="B402" s="456"/>
      <c r="C402" s="456"/>
      <c r="D402" s="456"/>
      <c r="E402" s="456"/>
      <c r="F402" s="456"/>
      <c r="G402" s="456"/>
      <c r="H402" s="456"/>
      <c r="I402" s="456"/>
      <c r="J402" s="456"/>
      <c r="K402" s="456"/>
      <c r="L402" s="456"/>
      <c r="M402" s="456"/>
      <c r="N402" s="456"/>
      <c r="O402" s="456"/>
      <c r="P402" s="456"/>
      <c r="Q402" s="456"/>
      <c r="R402" s="456"/>
      <c r="S402" s="456"/>
      <c r="T402" s="456"/>
    </row>
    <row r="403" spans="1:20" ht="21.95" customHeight="1" x14ac:dyDescent="0.45">
      <c r="A403" s="456"/>
      <c r="B403" s="456"/>
      <c r="C403" s="456"/>
      <c r="D403" s="456"/>
      <c r="E403" s="456"/>
      <c r="F403" s="456"/>
      <c r="G403" s="456"/>
      <c r="H403" s="456"/>
      <c r="I403" s="456"/>
      <c r="J403" s="456"/>
      <c r="K403" s="456"/>
      <c r="L403" s="456"/>
      <c r="M403" s="456"/>
      <c r="N403" s="456"/>
      <c r="O403" s="456"/>
      <c r="P403" s="456"/>
      <c r="Q403" s="456"/>
      <c r="R403" s="456"/>
      <c r="S403" s="456"/>
      <c r="T403" s="456"/>
    </row>
    <row r="404" spans="1:20" ht="21.95" customHeight="1" x14ac:dyDescent="0.45">
      <c r="A404" s="456"/>
      <c r="B404" s="456"/>
      <c r="C404" s="456"/>
      <c r="D404" s="456"/>
      <c r="E404" s="456"/>
      <c r="F404" s="456"/>
      <c r="G404" s="456"/>
      <c r="H404" s="456"/>
      <c r="I404" s="456"/>
      <c r="J404" s="456"/>
      <c r="K404" s="456"/>
      <c r="L404" s="456"/>
      <c r="M404" s="456"/>
      <c r="N404" s="456"/>
      <c r="O404" s="456"/>
      <c r="P404" s="456"/>
      <c r="Q404" s="456"/>
      <c r="R404" s="456"/>
      <c r="S404" s="456"/>
      <c r="T404" s="456"/>
    </row>
    <row r="405" spans="1:20" ht="21.95" customHeight="1" x14ac:dyDescent="0.45">
      <c r="A405" s="456"/>
      <c r="B405" s="456"/>
      <c r="C405" s="456"/>
      <c r="D405" s="456"/>
      <c r="E405" s="456"/>
      <c r="F405" s="456"/>
      <c r="G405" s="456"/>
      <c r="H405" s="456"/>
      <c r="I405" s="456"/>
      <c r="J405" s="456"/>
      <c r="K405" s="456"/>
      <c r="L405" s="456"/>
      <c r="M405" s="456"/>
      <c r="N405" s="456"/>
      <c r="O405" s="456"/>
      <c r="P405" s="456"/>
      <c r="Q405" s="456"/>
      <c r="R405" s="456"/>
      <c r="S405" s="456"/>
      <c r="T405" s="456"/>
    </row>
    <row r="406" spans="1:20" ht="21.95" customHeight="1" x14ac:dyDescent="0.45">
      <c r="A406" s="456"/>
      <c r="B406" s="456"/>
      <c r="C406" s="456"/>
      <c r="D406" s="456"/>
      <c r="E406" s="456"/>
      <c r="F406" s="456"/>
      <c r="G406" s="456"/>
      <c r="H406" s="456"/>
      <c r="I406" s="456"/>
      <c r="J406" s="456"/>
      <c r="K406" s="456"/>
      <c r="L406" s="456"/>
      <c r="M406" s="456"/>
      <c r="N406" s="456"/>
      <c r="O406" s="456"/>
      <c r="P406" s="456"/>
      <c r="Q406" s="456"/>
      <c r="R406" s="456"/>
      <c r="S406" s="456"/>
      <c r="T406" s="456"/>
    </row>
    <row r="407" spans="1:20" ht="21.95" customHeight="1" x14ac:dyDescent="0.45">
      <c r="A407" s="456"/>
      <c r="B407" s="456"/>
      <c r="C407" s="456"/>
      <c r="D407" s="456"/>
      <c r="E407" s="456"/>
      <c r="F407" s="456"/>
      <c r="G407" s="456"/>
      <c r="H407" s="456"/>
      <c r="I407" s="456"/>
      <c r="J407" s="456"/>
      <c r="K407" s="456"/>
      <c r="L407" s="456"/>
      <c r="M407" s="456"/>
      <c r="N407" s="456"/>
      <c r="O407" s="456"/>
      <c r="P407" s="456"/>
      <c r="Q407" s="456"/>
      <c r="R407" s="456"/>
      <c r="S407" s="456"/>
      <c r="T407" s="456"/>
    </row>
    <row r="408" spans="1:20" ht="21.95" customHeight="1" x14ac:dyDescent="0.45">
      <c r="A408" s="456"/>
      <c r="B408" s="456"/>
      <c r="C408" s="456"/>
      <c r="D408" s="456"/>
      <c r="E408" s="456"/>
      <c r="F408" s="456"/>
      <c r="G408" s="456"/>
      <c r="H408" s="456"/>
      <c r="I408" s="456"/>
      <c r="J408" s="456"/>
      <c r="K408" s="456"/>
      <c r="L408" s="456"/>
      <c r="M408" s="456"/>
      <c r="N408" s="456"/>
      <c r="O408" s="456"/>
      <c r="P408" s="456"/>
      <c r="Q408" s="456"/>
      <c r="R408" s="456"/>
      <c r="S408" s="456"/>
      <c r="T408" s="456"/>
    </row>
    <row r="409" spans="1:20" ht="21.95" customHeight="1" x14ac:dyDescent="0.45">
      <c r="A409" s="456"/>
      <c r="B409" s="456"/>
      <c r="C409" s="456"/>
      <c r="D409" s="456"/>
      <c r="E409" s="456"/>
      <c r="F409" s="456"/>
      <c r="G409" s="456"/>
      <c r="H409" s="456"/>
      <c r="I409" s="456"/>
      <c r="J409" s="456"/>
      <c r="K409" s="456"/>
      <c r="L409" s="456"/>
      <c r="M409" s="456"/>
      <c r="N409" s="456"/>
      <c r="O409" s="456"/>
      <c r="P409" s="456"/>
      <c r="Q409" s="456"/>
      <c r="R409" s="456"/>
      <c r="S409" s="456"/>
      <c r="T409" s="456"/>
    </row>
    <row r="410" spans="1:20" ht="21.95" customHeight="1" x14ac:dyDescent="0.45">
      <c r="A410" s="456"/>
      <c r="B410" s="456"/>
      <c r="C410" s="456"/>
      <c r="D410" s="456"/>
      <c r="E410" s="456"/>
      <c r="F410" s="456"/>
      <c r="G410" s="456"/>
      <c r="H410" s="456"/>
      <c r="I410" s="456"/>
      <c r="J410" s="456"/>
      <c r="K410" s="456"/>
      <c r="L410" s="456"/>
      <c r="M410" s="456"/>
      <c r="N410" s="456"/>
      <c r="O410" s="456"/>
      <c r="P410" s="456"/>
      <c r="Q410" s="456"/>
      <c r="R410" s="456"/>
      <c r="S410" s="456"/>
      <c r="T410" s="456"/>
    </row>
    <row r="411" spans="1:20" ht="21.95" customHeight="1" x14ac:dyDescent="0.45">
      <c r="A411" s="456"/>
      <c r="B411" s="456"/>
      <c r="C411" s="456"/>
      <c r="D411" s="456"/>
      <c r="E411" s="456"/>
      <c r="F411" s="456"/>
      <c r="G411" s="456"/>
      <c r="H411" s="456"/>
      <c r="I411" s="456"/>
      <c r="J411" s="456"/>
      <c r="K411" s="456"/>
      <c r="L411" s="456"/>
      <c r="M411" s="456"/>
      <c r="N411" s="456"/>
      <c r="O411" s="456"/>
      <c r="P411" s="456"/>
      <c r="Q411" s="456"/>
      <c r="R411" s="456"/>
      <c r="S411" s="456"/>
      <c r="T411" s="456"/>
    </row>
    <row r="412" spans="1:20" ht="21.95" customHeight="1" x14ac:dyDescent="0.45">
      <c r="A412" s="456"/>
      <c r="B412" s="456"/>
      <c r="C412" s="456"/>
      <c r="D412" s="456"/>
      <c r="E412" s="456"/>
      <c r="F412" s="456"/>
      <c r="G412" s="456"/>
      <c r="H412" s="456"/>
      <c r="I412" s="456"/>
      <c r="J412" s="456"/>
      <c r="K412" s="456"/>
      <c r="L412" s="456"/>
      <c r="M412" s="456"/>
      <c r="N412" s="456"/>
      <c r="O412" s="456"/>
      <c r="P412" s="456"/>
      <c r="Q412" s="456"/>
      <c r="R412" s="456"/>
      <c r="S412" s="456"/>
      <c r="T412" s="456"/>
    </row>
    <row r="413" spans="1:20" ht="21.95" customHeight="1" x14ac:dyDescent="0.45">
      <c r="A413" s="456"/>
      <c r="B413" s="456"/>
      <c r="C413" s="456"/>
      <c r="D413" s="456"/>
      <c r="E413" s="456"/>
      <c r="F413" s="456"/>
      <c r="G413" s="456"/>
      <c r="H413" s="456"/>
      <c r="I413" s="456"/>
      <c r="J413" s="456"/>
      <c r="K413" s="456"/>
      <c r="L413" s="456"/>
      <c r="M413" s="456"/>
      <c r="N413" s="456"/>
      <c r="O413" s="456"/>
      <c r="P413" s="456"/>
      <c r="Q413" s="456"/>
      <c r="R413" s="456"/>
      <c r="S413" s="456"/>
      <c r="T413" s="456"/>
    </row>
    <row r="414" spans="1:20" ht="21.95" customHeight="1" x14ac:dyDescent="0.45">
      <c r="A414" s="456"/>
      <c r="B414" s="456"/>
      <c r="C414" s="456"/>
      <c r="D414" s="456"/>
      <c r="E414" s="456"/>
      <c r="F414" s="456"/>
      <c r="G414" s="456"/>
      <c r="H414" s="456"/>
      <c r="I414" s="456"/>
      <c r="J414" s="456"/>
      <c r="K414" s="456"/>
      <c r="L414" s="456"/>
      <c r="M414" s="456"/>
      <c r="N414" s="456"/>
      <c r="O414" s="456"/>
      <c r="P414" s="456"/>
      <c r="Q414" s="456"/>
      <c r="R414" s="456"/>
      <c r="S414" s="456"/>
      <c r="T414" s="456"/>
    </row>
    <row r="415" spans="1:20" ht="21.95" customHeight="1" x14ac:dyDescent="0.45">
      <c r="A415" s="456"/>
      <c r="B415" s="456"/>
      <c r="C415" s="456"/>
      <c r="D415" s="456"/>
      <c r="E415" s="456"/>
      <c r="F415" s="456"/>
      <c r="G415" s="456"/>
      <c r="H415" s="456"/>
      <c r="I415" s="456"/>
      <c r="J415" s="456"/>
      <c r="K415" s="456"/>
      <c r="L415" s="456"/>
      <c r="M415" s="456"/>
      <c r="N415" s="456"/>
      <c r="O415" s="456"/>
      <c r="P415" s="456"/>
      <c r="Q415" s="456"/>
      <c r="R415" s="456"/>
      <c r="S415" s="456"/>
      <c r="T415" s="456"/>
    </row>
    <row r="416" spans="1:20" ht="21.95" customHeight="1" x14ac:dyDescent="0.45">
      <c r="A416" s="456"/>
      <c r="B416" s="456"/>
      <c r="C416" s="456"/>
      <c r="D416" s="456"/>
      <c r="E416" s="456"/>
      <c r="F416" s="456"/>
      <c r="G416" s="456"/>
      <c r="H416" s="456"/>
      <c r="I416" s="456"/>
      <c r="J416" s="456"/>
      <c r="K416" s="456"/>
      <c r="L416" s="456"/>
      <c r="M416" s="456"/>
      <c r="N416" s="456"/>
      <c r="O416" s="456"/>
      <c r="P416" s="456"/>
      <c r="Q416" s="456"/>
      <c r="R416" s="456"/>
      <c r="S416" s="456"/>
      <c r="T416" s="456"/>
    </row>
    <row r="417" spans="1:20" ht="21.95" customHeight="1" x14ac:dyDescent="0.45">
      <c r="A417" s="456"/>
      <c r="B417" s="456"/>
      <c r="C417" s="456"/>
      <c r="D417" s="456"/>
      <c r="E417" s="456"/>
      <c r="F417" s="456"/>
      <c r="G417" s="456"/>
      <c r="H417" s="456"/>
      <c r="I417" s="456"/>
      <c r="J417" s="456"/>
      <c r="K417" s="456"/>
      <c r="L417" s="456"/>
      <c r="M417" s="456"/>
      <c r="N417" s="456"/>
      <c r="O417" s="456"/>
      <c r="P417" s="456"/>
      <c r="Q417" s="456"/>
      <c r="R417" s="456"/>
      <c r="S417" s="456"/>
      <c r="T417" s="456"/>
    </row>
    <row r="418" spans="1:20" ht="21.95" customHeight="1" x14ac:dyDescent="0.45">
      <c r="A418" s="456"/>
      <c r="B418" s="456"/>
      <c r="C418" s="456"/>
      <c r="D418" s="456"/>
      <c r="E418" s="456"/>
      <c r="F418" s="456"/>
      <c r="G418" s="456"/>
      <c r="H418" s="456"/>
      <c r="I418" s="456"/>
      <c r="J418" s="456"/>
      <c r="K418" s="456"/>
      <c r="L418" s="456"/>
      <c r="M418" s="456"/>
      <c r="N418" s="456"/>
      <c r="O418" s="456"/>
      <c r="P418" s="456"/>
      <c r="Q418" s="456"/>
      <c r="R418" s="456"/>
      <c r="S418" s="456"/>
      <c r="T418" s="456"/>
    </row>
    <row r="419" spans="1:20" ht="21.95" customHeight="1" x14ac:dyDescent="0.45">
      <c r="A419" s="456"/>
      <c r="B419" s="456"/>
      <c r="C419" s="456"/>
      <c r="D419" s="456"/>
      <c r="E419" s="456"/>
      <c r="F419" s="456"/>
      <c r="G419" s="456"/>
      <c r="H419" s="456"/>
      <c r="I419" s="456"/>
      <c r="J419" s="456"/>
      <c r="K419" s="456"/>
      <c r="L419" s="456"/>
      <c r="M419" s="456"/>
      <c r="N419" s="456"/>
      <c r="O419" s="456"/>
      <c r="P419" s="456"/>
      <c r="Q419" s="456"/>
      <c r="R419" s="456"/>
      <c r="S419" s="456"/>
      <c r="T419" s="456"/>
    </row>
    <row r="420" spans="1:20" ht="21.95" customHeight="1" x14ac:dyDescent="0.45">
      <c r="A420" s="456"/>
      <c r="B420" s="456"/>
      <c r="C420" s="456"/>
      <c r="D420" s="456"/>
      <c r="E420" s="456"/>
      <c r="F420" s="456"/>
      <c r="G420" s="456"/>
      <c r="H420" s="456"/>
      <c r="I420" s="456"/>
      <c r="J420" s="456"/>
      <c r="K420" s="456"/>
      <c r="L420" s="456"/>
      <c r="M420" s="456"/>
      <c r="N420" s="456"/>
      <c r="O420" s="456"/>
      <c r="P420" s="456"/>
      <c r="Q420" s="456"/>
      <c r="R420" s="456"/>
      <c r="S420" s="456"/>
      <c r="T420" s="456"/>
    </row>
    <row r="421" spans="1:20" ht="21.95" customHeight="1" x14ac:dyDescent="0.45">
      <c r="A421" s="456"/>
      <c r="B421" s="456"/>
      <c r="C421" s="456"/>
      <c r="D421" s="456"/>
      <c r="E421" s="456"/>
      <c r="F421" s="456"/>
      <c r="G421" s="456"/>
      <c r="H421" s="456"/>
      <c r="I421" s="456"/>
      <c r="J421" s="456"/>
      <c r="K421" s="456"/>
      <c r="L421" s="456"/>
      <c r="M421" s="456"/>
      <c r="N421" s="456"/>
      <c r="O421" s="456"/>
      <c r="P421" s="456"/>
      <c r="Q421" s="456"/>
      <c r="R421" s="456"/>
      <c r="S421" s="456"/>
      <c r="T421" s="456"/>
    </row>
    <row r="422" spans="1:20" ht="21.95" customHeight="1" x14ac:dyDescent="0.45">
      <c r="A422" s="456"/>
      <c r="B422" s="456"/>
      <c r="C422" s="456"/>
      <c r="D422" s="456"/>
      <c r="E422" s="456"/>
      <c r="F422" s="456"/>
      <c r="G422" s="456"/>
      <c r="H422" s="456"/>
      <c r="I422" s="456"/>
      <c r="J422" s="456"/>
      <c r="K422" s="456"/>
      <c r="L422" s="456"/>
      <c r="M422" s="456"/>
      <c r="N422" s="456"/>
      <c r="O422" s="456"/>
      <c r="P422" s="456"/>
      <c r="Q422" s="456"/>
      <c r="R422" s="456"/>
      <c r="S422" s="456"/>
      <c r="T422" s="456"/>
    </row>
    <row r="423" spans="1:20" ht="21.95" customHeight="1" x14ac:dyDescent="0.45">
      <c r="A423" s="456"/>
      <c r="B423" s="456"/>
      <c r="C423" s="456"/>
      <c r="D423" s="456"/>
      <c r="E423" s="456"/>
      <c r="F423" s="456"/>
      <c r="G423" s="456"/>
      <c r="H423" s="456"/>
      <c r="I423" s="456"/>
      <c r="J423" s="456"/>
      <c r="K423" s="456"/>
      <c r="L423" s="456"/>
      <c r="M423" s="456"/>
      <c r="N423" s="456"/>
      <c r="O423" s="456"/>
      <c r="P423" s="456"/>
      <c r="Q423" s="456"/>
      <c r="R423" s="456"/>
      <c r="S423" s="456"/>
      <c r="T423" s="456"/>
    </row>
    <row r="424" spans="1:20" ht="21.95" customHeight="1" x14ac:dyDescent="0.45">
      <c r="A424" s="456"/>
      <c r="B424" s="456"/>
      <c r="C424" s="456"/>
      <c r="D424" s="456"/>
      <c r="E424" s="456"/>
      <c r="F424" s="456"/>
      <c r="G424" s="456"/>
      <c r="H424" s="456"/>
      <c r="I424" s="456"/>
      <c r="J424" s="456"/>
      <c r="K424" s="456"/>
      <c r="L424" s="456"/>
      <c r="M424" s="456"/>
      <c r="N424" s="456"/>
      <c r="O424" s="456"/>
      <c r="P424" s="456"/>
      <c r="Q424" s="456"/>
      <c r="R424" s="456"/>
      <c r="S424" s="456"/>
      <c r="T424" s="456"/>
    </row>
    <row r="425" spans="1:20" ht="21.95" customHeight="1" x14ac:dyDescent="0.45">
      <c r="A425" s="456"/>
      <c r="B425" s="456"/>
      <c r="C425" s="456"/>
      <c r="D425" s="456"/>
      <c r="E425" s="456"/>
      <c r="F425" s="456"/>
      <c r="G425" s="456"/>
      <c r="H425" s="456"/>
      <c r="I425" s="456"/>
      <c r="J425" s="456"/>
      <c r="K425" s="456"/>
      <c r="L425" s="456"/>
      <c r="M425" s="456"/>
      <c r="N425" s="456"/>
      <c r="O425" s="456"/>
      <c r="P425" s="456"/>
      <c r="Q425" s="456"/>
      <c r="R425" s="456"/>
      <c r="S425" s="456"/>
      <c r="T425" s="456"/>
    </row>
    <row r="426" spans="1:20" ht="21.95" customHeight="1" x14ac:dyDescent="0.45">
      <c r="A426" s="456"/>
      <c r="B426" s="456"/>
      <c r="C426" s="456"/>
      <c r="D426" s="456"/>
      <c r="E426" s="456"/>
      <c r="F426" s="456"/>
      <c r="G426" s="456"/>
      <c r="H426" s="456"/>
      <c r="I426" s="456"/>
      <c r="J426" s="456"/>
      <c r="K426" s="456"/>
      <c r="L426" s="456"/>
      <c r="M426" s="456"/>
      <c r="N426" s="456"/>
      <c r="O426" s="456"/>
      <c r="P426" s="456"/>
      <c r="Q426" s="456"/>
      <c r="R426" s="456"/>
      <c r="S426" s="456"/>
      <c r="T426" s="456"/>
    </row>
    <row r="427" spans="1:20" ht="21.95" customHeight="1" x14ac:dyDescent="0.45">
      <c r="A427" s="456"/>
      <c r="B427" s="456"/>
      <c r="C427" s="456"/>
      <c r="D427" s="456"/>
      <c r="E427" s="456"/>
      <c r="F427" s="456"/>
      <c r="G427" s="456"/>
      <c r="H427" s="456"/>
      <c r="I427" s="456"/>
      <c r="J427" s="456"/>
      <c r="K427" s="456"/>
      <c r="L427" s="456"/>
      <c r="M427" s="456"/>
      <c r="N427" s="456"/>
      <c r="O427" s="456"/>
      <c r="P427" s="456"/>
      <c r="Q427" s="456"/>
      <c r="R427" s="456"/>
      <c r="S427" s="456"/>
      <c r="T427" s="456"/>
    </row>
    <row r="428" spans="1:20" ht="21.95" customHeight="1" x14ac:dyDescent="0.45">
      <c r="A428" s="456"/>
      <c r="B428" s="456"/>
      <c r="C428" s="456"/>
      <c r="D428" s="456"/>
      <c r="E428" s="456"/>
      <c r="F428" s="456"/>
      <c r="G428" s="456"/>
      <c r="H428" s="456"/>
      <c r="I428" s="456"/>
      <c r="J428" s="456"/>
      <c r="K428" s="456"/>
      <c r="L428" s="456"/>
      <c r="M428" s="456"/>
      <c r="N428" s="456"/>
      <c r="O428" s="456"/>
      <c r="P428" s="456"/>
      <c r="Q428" s="456"/>
      <c r="R428" s="456"/>
      <c r="S428" s="456"/>
      <c r="T428" s="456"/>
    </row>
    <row r="429" spans="1:20" ht="21.95" customHeight="1" x14ac:dyDescent="0.45">
      <c r="A429" s="456"/>
      <c r="B429" s="456"/>
      <c r="C429" s="456"/>
      <c r="D429" s="456"/>
      <c r="E429" s="456"/>
      <c r="F429" s="456"/>
      <c r="G429" s="456"/>
      <c r="H429" s="456"/>
      <c r="I429" s="456"/>
      <c r="J429" s="456"/>
      <c r="K429" s="456"/>
      <c r="L429" s="456"/>
      <c r="M429" s="456"/>
      <c r="N429" s="456"/>
      <c r="O429" s="456"/>
      <c r="P429" s="456"/>
      <c r="Q429" s="456"/>
      <c r="R429" s="456"/>
      <c r="S429" s="456"/>
      <c r="T429" s="456"/>
    </row>
    <row r="430" spans="1:20" ht="21.95" customHeight="1" x14ac:dyDescent="0.45">
      <c r="A430" s="456"/>
      <c r="B430" s="456"/>
      <c r="C430" s="456"/>
      <c r="D430" s="456"/>
      <c r="E430" s="456"/>
      <c r="F430" s="456"/>
      <c r="G430" s="456"/>
      <c r="H430" s="456"/>
      <c r="I430" s="456"/>
      <c r="J430" s="456"/>
      <c r="K430" s="456"/>
      <c r="L430" s="456"/>
      <c r="M430" s="456"/>
      <c r="N430" s="456"/>
      <c r="O430" s="456"/>
      <c r="P430" s="456"/>
      <c r="Q430" s="456"/>
      <c r="R430" s="456"/>
      <c r="S430" s="456"/>
      <c r="T430" s="456"/>
    </row>
    <row r="431" spans="1:20" ht="21.95" customHeight="1" x14ac:dyDescent="0.45">
      <c r="A431" s="456"/>
      <c r="B431" s="456"/>
      <c r="C431" s="456"/>
      <c r="D431" s="456"/>
      <c r="E431" s="456"/>
      <c r="F431" s="456"/>
      <c r="G431" s="456"/>
      <c r="H431" s="456"/>
      <c r="I431" s="456"/>
      <c r="J431" s="456"/>
      <c r="K431" s="456"/>
      <c r="L431" s="456"/>
      <c r="M431" s="456"/>
      <c r="N431" s="456"/>
      <c r="O431" s="456"/>
      <c r="P431" s="456"/>
      <c r="Q431" s="456"/>
      <c r="R431" s="456"/>
      <c r="S431" s="456"/>
      <c r="T431" s="456"/>
    </row>
    <row r="432" spans="1:20" ht="21.95" customHeight="1" x14ac:dyDescent="0.45">
      <c r="A432" s="456"/>
      <c r="B432" s="456"/>
      <c r="C432" s="456"/>
      <c r="D432" s="456"/>
      <c r="E432" s="456"/>
      <c r="F432" s="456"/>
      <c r="G432" s="456"/>
      <c r="H432" s="456"/>
      <c r="I432" s="456"/>
      <c r="J432" s="456"/>
      <c r="K432" s="456"/>
      <c r="L432" s="456"/>
      <c r="M432" s="456"/>
      <c r="N432" s="456"/>
      <c r="O432" s="456"/>
      <c r="P432" s="456"/>
      <c r="Q432" s="456"/>
      <c r="R432" s="456"/>
      <c r="S432" s="456"/>
      <c r="T432" s="456"/>
    </row>
    <row r="433" spans="1:20" ht="21.95" customHeight="1" x14ac:dyDescent="0.45">
      <c r="A433" s="456"/>
      <c r="B433" s="456"/>
      <c r="C433" s="456"/>
      <c r="D433" s="456"/>
      <c r="E433" s="456"/>
      <c r="F433" s="456"/>
      <c r="G433" s="456"/>
      <c r="H433" s="456"/>
      <c r="I433" s="456"/>
      <c r="J433" s="456"/>
      <c r="K433" s="456"/>
      <c r="L433" s="456"/>
      <c r="M433" s="456"/>
      <c r="N433" s="456"/>
      <c r="O433" s="456"/>
      <c r="P433" s="456"/>
      <c r="Q433" s="456"/>
      <c r="R433" s="456"/>
      <c r="S433" s="456"/>
      <c r="T433" s="456"/>
    </row>
    <row r="434" spans="1:20" ht="21.95" customHeight="1" x14ac:dyDescent="0.45">
      <c r="A434" s="456"/>
      <c r="B434" s="456"/>
      <c r="C434" s="456"/>
      <c r="D434" s="456"/>
      <c r="E434" s="456"/>
      <c r="F434" s="456"/>
      <c r="G434" s="456"/>
      <c r="H434" s="456"/>
      <c r="I434" s="456"/>
      <c r="J434" s="456"/>
      <c r="K434" s="456"/>
      <c r="L434" s="456"/>
      <c r="M434" s="456"/>
      <c r="N434" s="456"/>
      <c r="O434" s="456"/>
      <c r="P434" s="456"/>
      <c r="Q434" s="456"/>
      <c r="R434" s="456"/>
      <c r="S434" s="456"/>
      <c r="T434" s="456"/>
    </row>
    <row r="435" spans="1:20" ht="21.95" customHeight="1" x14ac:dyDescent="0.45">
      <c r="A435" s="456"/>
      <c r="B435" s="456"/>
      <c r="C435" s="456"/>
      <c r="D435" s="456"/>
      <c r="E435" s="456"/>
      <c r="F435" s="456"/>
      <c r="G435" s="456"/>
      <c r="H435" s="456"/>
      <c r="I435" s="456"/>
      <c r="J435" s="456"/>
      <c r="K435" s="456"/>
      <c r="L435" s="456"/>
      <c r="M435" s="456"/>
      <c r="N435" s="456"/>
      <c r="O435" s="456"/>
      <c r="P435" s="456"/>
      <c r="Q435" s="456"/>
      <c r="R435" s="456"/>
      <c r="S435" s="456"/>
      <c r="T435" s="456"/>
    </row>
    <row r="436" spans="1:20" ht="21.95" customHeight="1" x14ac:dyDescent="0.45">
      <c r="A436" s="456"/>
      <c r="B436" s="456"/>
      <c r="C436" s="456"/>
      <c r="D436" s="456"/>
      <c r="E436" s="456"/>
      <c r="F436" s="456"/>
      <c r="G436" s="456"/>
      <c r="H436" s="456"/>
      <c r="I436" s="456"/>
      <c r="J436" s="456"/>
      <c r="K436" s="456"/>
      <c r="L436" s="456"/>
      <c r="M436" s="456"/>
      <c r="N436" s="456"/>
      <c r="O436" s="456"/>
      <c r="P436" s="456"/>
      <c r="Q436" s="456"/>
      <c r="R436" s="456"/>
      <c r="S436" s="456"/>
      <c r="T436" s="456"/>
    </row>
    <row r="437" spans="1:20" ht="21.95" customHeight="1" x14ac:dyDescent="0.45">
      <c r="A437" s="456"/>
      <c r="B437" s="456"/>
      <c r="C437" s="456"/>
      <c r="D437" s="456"/>
      <c r="E437" s="456"/>
      <c r="F437" s="456"/>
      <c r="G437" s="456"/>
      <c r="H437" s="456"/>
      <c r="I437" s="456"/>
      <c r="J437" s="456"/>
      <c r="K437" s="456"/>
      <c r="L437" s="456"/>
      <c r="M437" s="456"/>
      <c r="N437" s="456"/>
      <c r="O437" s="456"/>
      <c r="P437" s="456"/>
      <c r="Q437" s="456"/>
      <c r="R437" s="456"/>
      <c r="S437" s="456"/>
      <c r="T437" s="456"/>
    </row>
    <row r="438" spans="1:20" ht="21.95" customHeight="1" x14ac:dyDescent="0.45">
      <c r="A438" s="456"/>
      <c r="B438" s="456"/>
      <c r="C438" s="456"/>
      <c r="D438" s="456"/>
      <c r="E438" s="456"/>
      <c r="F438" s="456"/>
      <c r="G438" s="456"/>
      <c r="H438" s="456"/>
      <c r="I438" s="456"/>
      <c r="J438" s="456"/>
      <c r="K438" s="456"/>
      <c r="L438" s="456"/>
      <c r="M438" s="456"/>
      <c r="N438" s="456"/>
      <c r="O438" s="456"/>
      <c r="P438" s="456"/>
      <c r="Q438" s="456"/>
      <c r="R438" s="456"/>
      <c r="S438" s="456"/>
      <c r="T438" s="456"/>
    </row>
    <row r="439" spans="1:20" ht="21.95" customHeight="1" x14ac:dyDescent="0.45">
      <c r="A439" s="456"/>
      <c r="B439" s="456"/>
      <c r="C439" s="456"/>
      <c r="D439" s="456"/>
      <c r="E439" s="456"/>
      <c r="F439" s="456"/>
      <c r="G439" s="456"/>
      <c r="H439" s="456"/>
      <c r="I439" s="456"/>
      <c r="J439" s="456"/>
      <c r="K439" s="456"/>
      <c r="L439" s="456"/>
      <c r="M439" s="456"/>
      <c r="N439" s="456"/>
      <c r="O439" s="456"/>
      <c r="P439" s="456"/>
      <c r="Q439" s="456"/>
      <c r="R439" s="456"/>
      <c r="S439" s="456"/>
      <c r="T439" s="456"/>
    </row>
    <row r="440" spans="1:20" ht="21.95" customHeight="1" x14ac:dyDescent="0.45">
      <c r="A440" s="456"/>
      <c r="B440" s="456"/>
      <c r="C440" s="456"/>
      <c r="D440" s="456"/>
      <c r="E440" s="456"/>
      <c r="F440" s="456"/>
      <c r="G440" s="456"/>
      <c r="H440" s="456"/>
      <c r="I440" s="456"/>
      <c r="J440" s="456"/>
      <c r="K440" s="456"/>
      <c r="L440" s="456"/>
      <c r="M440" s="456"/>
      <c r="N440" s="456"/>
      <c r="O440" s="456"/>
      <c r="P440" s="456"/>
      <c r="Q440" s="456"/>
      <c r="R440" s="456"/>
      <c r="S440" s="456"/>
      <c r="T440" s="456"/>
    </row>
    <row r="441" spans="1:20" ht="21.95" customHeight="1" x14ac:dyDescent="0.45">
      <c r="A441" s="456"/>
      <c r="B441" s="456"/>
      <c r="C441" s="456"/>
      <c r="D441" s="456"/>
      <c r="E441" s="456"/>
      <c r="F441" s="456"/>
      <c r="G441" s="456"/>
      <c r="H441" s="456"/>
      <c r="I441" s="456"/>
      <c r="J441" s="456"/>
      <c r="K441" s="456"/>
      <c r="L441" s="456"/>
      <c r="M441" s="456"/>
      <c r="N441" s="456"/>
      <c r="O441" s="456"/>
      <c r="P441" s="456"/>
      <c r="Q441" s="456"/>
      <c r="R441" s="456"/>
      <c r="S441" s="456"/>
      <c r="T441" s="456"/>
    </row>
    <row r="442" spans="1:20" ht="21.95" customHeight="1" x14ac:dyDescent="0.45">
      <c r="A442" s="456"/>
      <c r="B442" s="456"/>
      <c r="C442" s="456"/>
      <c r="D442" s="456"/>
      <c r="E442" s="456"/>
      <c r="F442" s="456"/>
      <c r="G442" s="456"/>
      <c r="H442" s="456"/>
      <c r="I442" s="456"/>
      <c r="J442" s="456"/>
      <c r="K442" s="456"/>
      <c r="L442" s="456"/>
      <c r="M442" s="456"/>
      <c r="N442" s="456"/>
      <c r="O442" s="456"/>
      <c r="P442" s="456"/>
      <c r="Q442" s="456"/>
      <c r="R442" s="456"/>
      <c r="S442" s="456"/>
      <c r="T442" s="456"/>
    </row>
    <row r="443" spans="1:20" ht="21.95" customHeight="1" x14ac:dyDescent="0.45">
      <c r="A443" s="456"/>
      <c r="B443" s="456"/>
      <c r="C443" s="456"/>
      <c r="D443" s="456"/>
      <c r="E443" s="456"/>
      <c r="F443" s="456"/>
      <c r="G443" s="456"/>
      <c r="H443" s="456"/>
      <c r="I443" s="456"/>
      <c r="J443" s="456"/>
      <c r="K443" s="456"/>
      <c r="L443" s="456"/>
      <c r="M443" s="456"/>
      <c r="N443" s="456"/>
      <c r="O443" s="456"/>
      <c r="P443" s="456"/>
      <c r="Q443" s="456"/>
      <c r="R443" s="456"/>
      <c r="S443" s="456"/>
      <c r="T443" s="456"/>
    </row>
    <row r="444" spans="1:20" ht="21.95" customHeight="1" x14ac:dyDescent="0.45">
      <c r="A444" s="456"/>
      <c r="B444" s="456"/>
      <c r="C444" s="456"/>
      <c r="D444" s="456"/>
      <c r="E444" s="456"/>
      <c r="F444" s="456"/>
      <c r="G444" s="456"/>
      <c r="H444" s="456"/>
      <c r="I444" s="456"/>
      <c r="J444" s="456"/>
      <c r="K444" s="456"/>
      <c r="L444" s="456"/>
      <c r="M444" s="456"/>
      <c r="N444" s="456"/>
      <c r="O444" s="456"/>
      <c r="P444" s="456"/>
      <c r="Q444" s="456"/>
      <c r="R444" s="456"/>
      <c r="S444" s="456"/>
      <c r="T444" s="456"/>
    </row>
    <row r="445" spans="1:20" ht="21.95" customHeight="1" x14ac:dyDescent="0.45">
      <c r="A445" s="456"/>
      <c r="B445" s="456"/>
      <c r="C445" s="456"/>
      <c r="D445" s="456"/>
      <c r="E445" s="456"/>
      <c r="F445" s="456"/>
      <c r="G445" s="456"/>
      <c r="H445" s="456"/>
      <c r="I445" s="456"/>
      <c r="J445" s="456"/>
      <c r="K445" s="456"/>
      <c r="L445" s="456"/>
      <c r="M445" s="456"/>
      <c r="N445" s="456"/>
      <c r="O445" s="456"/>
      <c r="P445" s="456"/>
      <c r="Q445" s="456"/>
      <c r="R445" s="456"/>
      <c r="S445" s="456"/>
      <c r="T445" s="456"/>
    </row>
    <row r="446" spans="1:20" ht="21.95" customHeight="1" x14ac:dyDescent="0.45">
      <c r="A446" s="456"/>
      <c r="B446" s="456"/>
      <c r="C446" s="456"/>
      <c r="D446" s="456"/>
      <c r="E446" s="456"/>
      <c r="F446" s="456"/>
      <c r="G446" s="456"/>
      <c r="H446" s="456"/>
      <c r="I446" s="456"/>
      <c r="J446" s="456"/>
      <c r="K446" s="456"/>
      <c r="L446" s="456"/>
      <c r="M446" s="456"/>
      <c r="N446" s="456"/>
      <c r="O446" s="456"/>
      <c r="P446" s="456"/>
      <c r="Q446" s="456"/>
      <c r="R446" s="456"/>
      <c r="S446" s="456"/>
      <c r="T446" s="456"/>
    </row>
    <row r="447" spans="1:20" ht="21.95" customHeight="1" x14ac:dyDescent="0.45">
      <c r="A447" s="456"/>
      <c r="B447" s="456"/>
      <c r="C447" s="456"/>
      <c r="D447" s="456"/>
      <c r="E447" s="456"/>
      <c r="F447" s="456"/>
      <c r="G447" s="456"/>
      <c r="H447" s="456"/>
      <c r="I447" s="456"/>
      <c r="J447" s="456"/>
      <c r="K447" s="456"/>
      <c r="L447" s="456"/>
      <c r="M447" s="456"/>
      <c r="N447" s="456"/>
      <c r="O447" s="456"/>
      <c r="P447" s="456"/>
      <c r="Q447" s="456"/>
      <c r="R447" s="456"/>
      <c r="S447" s="456"/>
      <c r="T447" s="456"/>
    </row>
    <row r="448" spans="1:20" ht="21.95" customHeight="1" x14ac:dyDescent="0.45">
      <c r="A448" s="456"/>
      <c r="B448" s="456"/>
      <c r="C448" s="456"/>
      <c r="D448" s="456"/>
      <c r="E448" s="456"/>
      <c r="F448" s="456"/>
      <c r="G448" s="456"/>
      <c r="H448" s="456"/>
      <c r="I448" s="456"/>
      <c r="J448" s="456"/>
      <c r="K448" s="456"/>
      <c r="L448" s="456"/>
      <c r="M448" s="456"/>
      <c r="N448" s="456"/>
      <c r="O448" s="456"/>
      <c r="P448" s="456"/>
      <c r="Q448" s="456"/>
      <c r="R448" s="456"/>
      <c r="S448" s="456"/>
      <c r="T448" s="456"/>
    </row>
    <row r="449" spans="1:20" ht="21.95" customHeight="1" x14ac:dyDescent="0.45">
      <c r="A449" s="456"/>
      <c r="B449" s="456"/>
      <c r="C449" s="456"/>
      <c r="D449" s="456"/>
      <c r="E449" s="456"/>
      <c r="F449" s="456"/>
      <c r="G449" s="456"/>
      <c r="H449" s="456"/>
      <c r="I449" s="456"/>
      <c r="J449" s="456"/>
      <c r="K449" s="456"/>
      <c r="L449" s="456"/>
      <c r="M449" s="456"/>
      <c r="N449" s="456"/>
      <c r="O449" s="456"/>
      <c r="P449" s="456"/>
      <c r="Q449" s="456"/>
      <c r="R449" s="456"/>
      <c r="S449" s="456"/>
      <c r="T449" s="456"/>
    </row>
    <row r="450" spans="1:20" ht="21.95" customHeight="1" x14ac:dyDescent="0.45">
      <c r="A450" s="456"/>
      <c r="B450" s="456"/>
      <c r="C450" s="456"/>
      <c r="D450" s="456"/>
      <c r="E450" s="456"/>
      <c r="F450" s="456"/>
      <c r="G450" s="456"/>
      <c r="H450" s="456"/>
      <c r="I450" s="456"/>
      <c r="J450" s="456"/>
      <c r="K450" s="456"/>
      <c r="L450" s="456"/>
      <c r="M450" s="456"/>
      <c r="N450" s="456"/>
      <c r="O450" s="456"/>
      <c r="P450" s="456"/>
      <c r="Q450" s="456"/>
      <c r="R450" s="456"/>
      <c r="S450" s="456"/>
      <c r="T450" s="456"/>
    </row>
    <row r="451" spans="1:20" ht="21.95" customHeight="1" x14ac:dyDescent="0.45">
      <c r="A451" s="456"/>
      <c r="B451" s="456"/>
      <c r="C451" s="456"/>
      <c r="D451" s="456"/>
      <c r="E451" s="456"/>
      <c r="F451" s="456"/>
      <c r="G451" s="456"/>
      <c r="H451" s="456"/>
      <c r="I451" s="456"/>
      <c r="J451" s="456"/>
      <c r="K451" s="456"/>
      <c r="L451" s="456"/>
      <c r="M451" s="456"/>
      <c r="N451" s="456"/>
      <c r="O451" s="456"/>
      <c r="P451" s="456"/>
      <c r="Q451" s="456"/>
      <c r="R451" s="456"/>
      <c r="S451" s="456"/>
      <c r="T451" s="456"/>
    </row>
    <row r="452" spans="1:20" ht="21.95" customHeight="1" x14ac:dyDescent="0.45">
      <c r="A452" s="456"/>
      <c r="B452" s="456"/>
      <c r="C452" s="456"/>
      <c r="D452" s="456"/>
      <c r="E452" s="456"/>
      <c r="F452" s="456"/>
      <c r="G452" s="456"/>
      <c r="H452" s="456"/>
      <c r="I452" s="456"/>
      <c r="J452" s="456"/>
      <c r="K452" s="456"/>
      <c r="L452" s="456"/>
      <c r="M452" s="456"/>
      <c r="N452" s="456"/>
      <c r="O452" s="456"/>
      <c r="P452" s="456"/>
      <c r="Q452" s="456"/>
      <c r="R452" s="456"/>
      <c r="S452" s="456"/>
      <c r="T452" s="456"/>
    </row>
    <row r="453" spans="1:20" ht="21.95" customHeight="1" x14ac:dyDescent="0.45">
      <c r="A453" s="456"/>
      <c r="B453" s="456"/>
      <c r="C453" s="456"/>
      <c r="D453" s="456"/>
      <c r="E453" s="456"/>
      <c r="F453" s="456"/>
      <c r="G453" s="456"/>
      <c r="H453" s="456"/>
      <c r="I453" s="456"/>
      <c r="J453" s="456"/>
      <c r="K453" s="456"/>
      <c r="L453" s="456"/>
      <c r="M453" s="456"/>
      <c r="N453" s="456"/>
      <c r="O453" s="456"/>
      <c r="P453" s="456"/>
      <c r="Q453" s="456"/>
      <c r="R453" s="456"/>
      <c r="S453" s="456"/>
      <c r="T453" s="456"/>
    </row>
    <row r="454" spans="1:20" ht="21.95" customHeight="1" x14ac:dyDescent="0.45">
      <c r="A454" s="456"/>
      <c r="B454" s="456"/>
      <c r="C454" s="456"/>
      <c r="D454" s="456"/>
      <c r="E454" s="456"/>
      <c r="F454" s="456"/>
      <c r="G454" s="456"/>
      <c r="H454" s="456"/>
      <c r="I454" s="456"/>
      <c r="J454" s="456"/>
      <c r="K454" s="456"/>
      <c r="L454" s="456"/>
      <c r="M454" s="456"/>
      <c r="N454" s="456"/>
      <c r="O454" s="456"/>
      <c r="P454" s="456"/>
      <c r="Q454" s="456"/>
      <c r="R454" s="456"/>
      <c r="S454" s="456"/>
      <c r="T454" s="456"/>
    </row>
    <row r="455" spans="1:20" ht="21.95" customHeight="1" x14ac:dyDescent="0.45">
      <c r="A455" s="456"/>
      <c r="B455" s="456"/>
      <c r="C455" s="456"/>
      <c r="D455" s="456"/>
      <c r="E455" s="456"/>
      <c r="F455" s="456"/>
      <c r="G455" s="456"/>
      <c r="H455" s="456"/>
      <c r="I455" s="456"/>
      <c r="J455" s="456"/>
      <c r="K455" s="456"/>
      <c r="L455" s="456"/>
      <c r="M455" s="456"/>
      <c r="N455" s="456"/>
      <c r="O455" s="456"/>
      <c r="P455" s="456"/>
      <c r="Q455" s="456"/>
      <c r="R455" s="456"/>
      <c r="S455" s="456"/>
      <c r="T455" s="456"/>
    </row>
    <row r="456" spans="1:20" ht="21.95" customHeight="1" x14ac:dyDescent="0.45">
      <c r="A456" s="456"/>
      <c r="B456" s="456"/>
      <c r="C456" s="456"/>
      <c r="D456" s="456"/>
      <c r="E456" s="456"/>
      <c r="F456" s="456"/>
      <c r="G456" s="456"/>
      <c r="H456" s="456"/>
      <c r="I456" s="456"/>
      <c r="J456" s="456"/>
      <c r="K456" s="456"/>
      <c r="L456" s="456"/>
      <c r="M456" s="456"/>
      <c r="N456" s="456"/>
      <c r="O456" s="456"/>
      <c r="P456" s="456"/>
      <c r="Q456" s="456"/>
      <c r="R456" s="456"/>
      <c r="S456" s="456"/>
      <c r="T456" s="456"/>
    </row>
    <row r="457" spans="1:20" ht="21.95" customHeight="1" x14ac:dyDescent="0.45">
      <c r="A457" s="456"/>
      <c r="B457" s="456"/>
      <c r="C457" s="456"/>
      <c r="D457" s="456"/>
      <c r="E457" s="456"/>
      <c r="F457" s="456"/>
      <c r="G457" s="456"/>
      <c r="H457" s="456"/>
      <c r="I457" s="456"/>
      <c r="J457" s="456"/>
      <c r="K457" s="456"/>
      <c r="L457" s="456"/>
      <c r="M457" s="456"/>
      <c r="N457" s="456"/>
      <c r="O457" s="456"/>
      <c r="P457" s="456"/>
      <c r="Q457" s="456"/>
      <c r="R457" s="456"/>
      <c r="S457" s="456"/>
      <c r="T457" s="456"/>
    </row>
    <row r="458" spans="1:20" ht="21.95" customHeight="1" x14ac:dyDescent="0.45">
      <c r="A458" s="456"/>
      <c r="B458" s="456"/>
      <c r="C458" s="456"/>
      <c r="D458" s="456"/>
      <c r="E458" s="456"/>
      <c r="F458" s="456"/>
      <c r="G458" s="456"/>
      <c r="H458" s="456"/>
      <c r="I458" s="456"/>
      <c r="J458" s="456"/>
      <c r="K458" s="456"/>
      <c r="L458" s="456"/>
      <c r="M458" s="456"/>
      <c r="N458" s="456"/>
      <c r="O458" s="456"/>
      <c r="P458" s="456"/>
      <c r="Q458" s="456"/>
      <c r="R458" s="456"/>
      <c r="S458" s="456"/>
      <c r="T458" s="456"/>
    </row>
    <row r="459" spans="1:20" ht="21.95" customHeight="1" x14ac:dyDescent="0.45">
      <c r="A459" s="456"/>
      <c r="B459" s="456"/>
      <c r="C459" s="456"/>
      <c r="D459" s="456"/>
      <c r="E459" s="456"/>
      <c r="F459" s="456"/>
      <c r="G459" s="456"/>
      <c r="H459" s="456"/>
      <c r="I459" s="456"/>
      <c r="J459" s="456"/>
      <c r="K459" s="456"/>
      <c r="L459" s="456"/>
      <c r="M459" s="456"/>
      <c r="N459" s="456"/>
      <c r="O459" s="456"/>
      <c r="P459" s="456"/>
      <c r="Q459" s="456"/>
      <c r="R459" s="456"/>
      <c r="S459" s="456"/>
      <c r="T459" s="456"/>
    </row>
    <row r="460" spans="1:20" ht="21.95" customHeight="1" x14ac:dyDescent="0.45">
      <c r="A460" s="456"/>
      <c r="B460" s="456"/>
      <c r="C460" s="456"/>
      <c r="D460" s="456"/>
      <c r="E460" s="456"/>
      <c r="F460" s="456"/>
      <c r="G460" s="456"/>
      <c r="H460" s="456"/>
      <c r="I460" s="456"/>
      <c r="J460" s="456"/>
      <c r="K460" s="456"/>
      <c r="L460" s="456"/>
      <c r="M460" s="456"/>
      <c r="N460" s="456"/>
      <c r="O460" s="456"/>
      <c r="P460" s="456"/>
      <c r="Q460" s="456"/>
      <c r="R460" s="456"/>
      <c r="S460" s="456"/>
      <c r="T460" s="456"/>
    </row>
    <row r="461" spans="1:20" ht="21.95" customHeight="1" x14ac:dyDescent="0.45">
      <c r="A461" s="456"/>
      <c r="B461" s="456"/>
      <c r="C461" s="456"/>
      <c r="D461" s="456"/>
      <c r="E461" s="456"/>
      <c r="F461" s="456"/>
      <c r="G461" s="456"/>
      <c r="H461" s="456"/>
      <c r="I461" s="456"/>
      <c r="J461" s="456"/>
      <c r="K461" s="456"/>
      <c r="L461" s="456"/>
      <c r="M461" s="456"/>
      <c r="N461" s="456"/>
      <c r="O461" s="456"/>
      <c r="P461" s="456"/>
      <c r="Q461" s="456"/>
      <c r="R461" s="456"/>
      <c r="S461" s="456"/>
      <c r="T461" s="456"/>
    </row>
    <row r="462" spans="1:20" ht="21.95" customHeight="1" x14ac:dyDescent="0.45">
      <c r="A462" s="456"/>
      <c r="B462" s="456"/>
      <c r="C462" s="456"/>
      <c r="D462" s="456"/>
      <c r="E462" s="456"/>
      <c r="F462" s="456"/>
      <c r="G462" s="456"/>
      <c r="H462" s="456"/>
      <c r="I462" s="456"/>
      <c r="J462" s="456"/>
      <c r="K462" s="456"/>
      <c r="L462" s="456"/>
      <c r="M462" s="456"/>
      <c r="N462" s="456"/>
      <c r="O462" s="456"/>
      <c r="P462" s="456"/>
      <c r="Q462" s="456"/>
      <c r="R462" s="456"/>
      <c r="S462" s="456"/>
      <c r="T462" s="456"/>
    </row>
    <row r="463" spans="1:20" ht="21.95" customHeight="1" x14ac:dyDescent="0.45">
      <c r="A463" s="456"/>
      <c r="B463" s="456"/>
      <c r="C463" s="456"/>
      <c r="D463" s="456"/>
      <c r="E463" s="456"/>
      <c r="F463" s="456"/>
      <c r="G463" s="456"/>
      <c r="H463" s="456"/>
      <c r="I463" s="456"/>
      <c r="J463" s="456"/>
      <c r="K463" s="456"/>
      <c r="L463" s="456"/>
      <c r="M463" s="456"/>
      <c r="N463" s="456"/>
      <c r="O463" s="456"/>
      <c r="P463" s="456"/>
      <c r="Q463" s="456"/>
      <c r="R463" s="456"/>
      <c r="S463" s="456"/>
      <c r="T463" s="456"/>
    </row>
    <row r="464" spans="1:20" ht="21.95" customHeight="1" x14ac:dyDescent="0.45">
      <c r="A464" s="456"/>
      <c r="B464" s="456"/>
      <c r="C464" s="456"/>
      <c r="D464" s="456"/>
      <c r="E464" s="456"/>
      <c r="F464" s="456"/>
      <c r="G464" s="456"/>
      <c r="H464" s="456"/>
      <c r="I464" s="456"/>
      <c r="J464" s="456"/>
      <c r="K464" s="456"/>
      <c r="L464" s="456"/>
      <c r="M464" s="456"/>
      <c r="N464" s="456"/>
      <c r="O464" s="456"/>
      <c r="P464" s="456"/>
      <c r="Q464" s="456"/>
      <c r="R464" s="456"/>
      <c r="S464" s="456"/>
      <c r="T464" s="456"/>
    </row>
    <row r="465" spans="1:20" ht="21.95" customHeight="1" x14ac:dyDescent="0.45">
      <c r="A465" s="456"/>
      <c r="B465" s="456"/>
      <c r="C465" s="456"/>
      <c r="D465" s="456"/>
      <c r="E465" s="456"/>
      <c r="F465" s="456"/>
      <c r="G465" s="456"/>
      <c r="H465" s="456"/>
      <c r="I465" s="456"/>
      <c r="J465" s="456"/>
      <c r="K465" s="456"/>
      <c r="L465" s="456"/>
      <c r="M465" s="456"/>
      <c r="N465" s="456"/>
      <c r="O465" s="456"/>
      <c r="P465" s="456"/>
      <c r="Q465" s="456"/>
      <c r="R465" s="456"/>
      <c r="S465" s="456"/>
      <c r="T465" s="456"/>
    </row>
    <row r="466" spans="1:20" ht="21.95" customHeight="1" x14ac:dyDescent="0.45">
      <c r="A466" s="456"/>
      <c r="B466" s="456"/>
      <c r="C466" s="456"/>
      <c r="D466" s="456"/>
      <c r="E466" s="456"/>
      <c r="F466" s="456"/>
      <c r="G466" s="456"/>
      <c r="H466" s="456"/>
      <c r="I466" s="456"/>
      <c r="J466" s="456"/>
      <c r="K466" s="456"/>
      <c r="L466" s="456"/>
      <c r="M466" s="456"/>
      <c r="N466" s="456"/>
      <c r="O466" s="456"/>
      <c r="P466" s="456"/>
      <c r="Q466" s="456"/>
      <c r="R466" s="456"/>
      <c r="S466" s="456"/>
      <c r="T466" s="456"/>
    </row>
    <row r="467" spans="1:20" ht="21.95" customHeight="1" x14ac:dyDescent="0.45">
      <c r="A467" s="456"/>
      <c r="B467" s="456"/>
      <c r="C467" s="456"/>
      <c r="D467" s="456"/>
      <c r="E467" s="456"/>
      <c r="F467" s="456"/>
      <c r="G467" s="456"/>
      <c r="H467" s="456"/>
      <c r="I467" s="456"/>
      <c r="J467" s="456"/>
      <c r="K467" s="456"/>
      <c r="L467" s="456"/>
      <c r="M467" s="456"/>
      <c r="N467" s="456"/>
      <c r="O467" s="456"/>
      <c r="P467" s="456"/>
      <c r="Q467" s="456"/>
      <c r="R467" s="456"/>
      <c r="S467" s="456"/>
      <c r="T467" s="456"/>
    </row>
    <row r="468" spans="1:20" ht="21.95" customHeight="1" x14ac:dyDescent="0.45">
      <c r="A468" s="456"/>
      <c r="B468" s="456"/>
      <c r="C468" s="456"/>
      <c r="D468" s="456"/>
      <c r="E468" s="456"/>
      <c r="F468" s="456"/>
      <c r="G468" s="456"/>
      <c r="H468" s="456"/>
      <c r="I468" s="456"/>
      <c r="J468" s="456"/>
      <c r="K468" s="456"/>
      <c r="L468" s="456"/>
      <c r="M468" s="456"/>
      <c r="N468" s="456"/>
      <c r="O468" s="456"/>
      <c r="P468" s="456"/>
      <c r="Q468" s="456"/>
      <c r="R468" s="456"/>
      <c r="S468" s="456"/>
      <c r="T468" s="456"/>
    </row>
    <row r="469" spans="1:20" ht="21.95" customHeight="1" x14ac:dyDescent="0.45">
      <c r="A469" s="456"/>
      <c r="B469" s="456"/>
      <c r="C469" s="456"/>
      <c r="D469" s="456"/>
      <c r="E469" s="456"/>
      <c r="F469" s="456"/>
      <c r="G469" s="456"/>
      <c r="H469" s="456"/>
      <c r="I469" s="456"/>
      <c r="J469" s="456"/>
      <c r="K469" s="456"/>
      <c r="L469" s="456"/>
      <c r="M469" s="456"/>
      <c r="N469" s="456"/>
      <c r="O469" s="456"/>
      <c r="P469" s="456"/>
      <c r="Q469" s="456"/>
      <c r="R469" s="456"/>
      <c r="S469" s="456"/>
      <c r="T469" s="456"/>
    </row>
    <row r="470" spans="1:20" ht="21.95" customHeight="1" x14ac:dyDescent="0.45">
      <c r="A470" s="456"/>
      <c r="B470" s="456"/>
      <c r="C470" s="456"/>
      <c r="D470" s="456"/>
      <c r="E470" s="456"/>
      <c r="F470" s="456"/>
      <c r="G470" s="456"/>
      <c r="H470" s="456"/>
      <c r="I470" s="456"/>
      <c r="J470" s="456"/>
      <c r="K470" s="456"/>
      <c r="L470" s="456"/>
      <c r="M470" s="456"/>
      <c r="N470" s="456"/>
      <c r="O470" s="456"/>
      <c r="P470" s="456"/>
      <c r="Q470" s="456"/>
      <c r="R470" s="456"/>
      <c r="S470" s="456"/>
      <c r="T470" s="456"/>
    </row>
    <row r="471" spans="1:20" ht="21.95" customHeight="1" x14ac:dyDescent="0.45">
      <c r="A471" s="456"/>
      <c r="B471" s="456"/>
      <c r="C471" s="456"/>
      <c r="D471" s="456"/>
      <c r="E471" s="456"/>
      <c r="F471" s="456"/>
      <c r="G471" s="456"/>
      <c r="H471" s="456"/>
      <c r="I471" s="456"/>
      <c r="J471" s="456"/>
      <c r="K471" s="456"/>
      <c r="L471" s="456"/>
      <c r="M471" s="456"/>
      <c r="N471" s="456"/>
      <c r="O471" s="456"/>
      <c r="P471" s="456"/>
      <c r="Q471" s="456"/>
      <c r="R471" s="456"/>
      <c r="S471" s="456"/>
      <c r="T471" s="456"/>
    </row>
    <row r="472" spans="1:20" ht="21.95" customHeight="1" x14ac:dyDescent="0.45">
      <c r="A472" s="456"/>
      <c r="B472" s="456"/>
      <c r="C472" s="456"/>
      <c r="D472" s="456"/>
      <c r="E472" s="456"/>
      <c r="F472" s="456"/>
      <c r="G472" s="456"/>
      <c r="H472" s="456"/>
      <c r="I472" s="456"/>
      <c r="J472" s="456"/>
      <c r="K472" s="456"/>
      <c r="L472" s="456"/>
      <c r="M472" s="456"/>
      <c r="N472" s="456"/>
      <c r="O472" s="456"/>
      <c r="P472" s="456"/>
      <c r="Q472" s="456"/>
      <c r="R472" s="456"/>
      <c r="S472" s="456"/>
      <c r="T472" s="456"/>
    </row>
    <row r="473" spans="1:20" ht="21.95" customHeight="1" x14ac:dyDescent="0.45">
      <c r="A473" s="456"/>
      <c r="B473" s="456"/>
      <c r="C473" s="456"/>
      <c r="D473" s="456"/>
      <c r="E473" s="456"/>
      <c r="F473" s="456"/>
      <c r="G473" s="456"/>
      <c r="H473" s="456"/>
      <c r="I473" s="456"/>
      <c r="J473" s="456"/>
      <c r="K473" s="456"/>
      <c r="L473" s="456"/>
      <c r="M473" s="456"/>
      <c r="N473" s="456"/>
      <c r="O473" s="456"/>
      <c r="P473" s="456"/>
      <c r="Q473" s="456"/>
      <c r="R473" s="456"/>
      <c r="S473" s="456"/>
      <c r="T473" s="456"/>
    </row>
    <row r="474" spans="1:20" ht="21.95" customHeight="1" x14ac:dyDescent="0.45">
      <c r="A474" s="456"/>
      <c r="B474" s="456"/>
      <c r="C474" s="456"/>
      <c r="D474" s="456"/>
      <c r="E474" s="456"/>
      <c r="F474" s="456"/>
      <c r="G474" s="456"/>
      <c r="H474" s="456"/>
      <c r="I474" s="456"/>
      <c r="J474" s="456"/>
      <c r="K474" s="456"/>
      <c r="L474" s="456"/>
      <c r="M474" s="456"/>
      <c r="N474" s="456"/>
      <c r="O474" s="456"/>
      <c r="P474" s="456"/>
      <c r="Q474" s="456"/>
      <c r="R474" s="456"/>
      <c r="S474" s="456"/>
      <c r="T474" s="456"/>
    </row>
    <row r="475" spans="1:20" ht="21.95" customHeight="1" x14ac:dyDescent="0.45">
      <c r="A475" s="456"/>
      <c r="B475" s="456"/>
      <c r="C475" s="456"/>
      <c r="D475" s="456"/>
      <c r="E475" s="456"/>
      <c r="F475" s="456"/>
      <c r="G475" s="456"/>
      <c r="H475" s="456"/>
      <c r="I475" s="456"/>
      <c r="J475" s="456"/>
      <c r="K475" s="456"/>
      <c r="L475" s="456"/>
      <c r="M475" s="456"/>
      <c r="N475" s="456"/>
      <c r="O475" s="456"/>
      <c r="P475" s="456"/>
      <c r="Q475" s="456"/>
      <c r="R475" s="456"/>
      <c r="S475" s="456"/>
      <c r="T475" s="456"/>
    </row>
    <row r="476" spans="1:20" ht="21.95" customHeight="1" x14ac:dyDescent="0.45">
      <c r="A476" s="456"/>
      <c r="B476" s="456"/>
      <c r="C476" s="456"/>
      <c r="D476" s="456"/>
      <c r="E476" s="456"/>
      <c r="F476" s="456"/>
      <c r="G476" s="456"/>
      <c r="H476" s="456"/>
      <c r="I476" s="456"/>
      <c r="J476" s="456"/>
      <c r="K476" s="456"/>
      <c r="L476" s="456"/>
      <c r="M476" s="456"/>
      <c r="N476" s="456"/>
      <c r="O476" s="456"/>
      <c r="P476" s="456"/>
      <c r="Q476" s="456"/>
      <c r="R476" s="456"/>
      <c r="S476" s="456"/>
      <c r="T476" s="456"/>
    </row>
    <row r="477" spans="1:20" ht="21.95" customHeight="1" x14ac:dyDescent="0.45">
      <c r="A477" s="456"/>
      <c r="B477" s="456"/>
      <c r="C477" s="456"/>
      <c r="D477" s="456"/>
      <c r="E477" s="456"/>
      <c r="F477" s="456"/>
      <c r="G477" s="456"/>
      <c r="H477" s="456"/>
      <c r="I477" s="456"/>
      <c r="J477" s="456"/>
      <c r="K477" s="456"/>
      <c r="L477" s="456"/>
      <c r="M477" s="456"/>
      <c r="N477" s="456"/>
      <c r="O477" s="456"/>
      <c r="P477" s="456"/>
      <c r="Q477" s="456"/>
      <c r="R477" s="456"/>
      <c r="S477" s="456"/>
      <c r="T477" s="456"/>
    </row>
    <row r="478" spans="1:20" ht="21.95" customHeight="1" x14ac:dyDescent="0.45">
      <c r="A478" s="456"/>
      <c r="B478" s="456"/>
      <c r="C478" s="456"/>
      <c r="D478" s="456"/>
      <c r="E478" s="456"/>
      <c r="F478" s="456"/>
      <c r="G478" s="456"/>
      <c r="H478" s="456"/>
      <c r="I478" s="456"/>
      <c r="J478" s="456"/>
      <c r="K478" s="456"/>
      <c r="L478" s="456"/>
      <c r="M478" s="456"/>
      <c r="N478" s="456"/>
      <c r="O478" s="456"/>
      <c r="P478" s="456"/>
      <c r="Q478" s="456"/>
      <c r="R478" s="456"/>
      <c r="S478" s="456"/>
      <c r="T478" s="456"/>
    </row>
    <row r="479" spans="1:20" ht="21.95" customHeight="1" x14ac:dyDescent="0.45">
      <c r="A479" s="456"/>
      <c r="B479" s="456"/>
      <c r="C479" s="456"/>
      <c r="D479" s="456"/>
      <c r="E479" s="456"/>
      <c r="F479" s="456"/>
      <c r="G479" s="456"/>
      <c r="H479" s="456"/>
      <c r="I479" s="456"/>
      <c r="J479" s="456"/>
      <c r="K479" s="456"/>
      <c r="L479" s="456"/>
      <c r="M479" s="456"/>
      <c r="N479" s="456"/>
      <c r="O479" s="456"/>
      <c r="P479" s="456"/>
      <c r="Q479" s="456"/>
      <c r="R479" s="456"/>
      <c r="S479" s="456"/>
      <c r="T479" s="456"/>
    </row>
    <row r="480" spans="1:20" ht="21.95" customHeight="1" x14ac:dyDescent="0.45">
      <c r="A480" s="456"/>
      <c r="B480" s="456"/>
      <c r="C480" s="456"/>
      <c r="D480" s="456"/>
      <c r="E480" s="456"/>
      <c r="F480" s="456"/>
      <c r="G480" s="456"/>
      <c r="H480" s="456"/>
      <c r="I480" s="456"/>
      <c r="J480" s="456"/>
      <c r="K480" s="456"/>
      <c r="L480" s="456"/>
      <c r="M480" s="456"/>
      <c r="N480" s="456"/>
      <c r="O480" s="456"/>
      <c r="P480" s="456"/>
      <c r="Q480" s="456"/>
      <c r="R480" s="456"/>
      <c r="S480" s="456"/>
      <c r="T480" s="456"/>
    </row>
    <row r="481" spans="1:20" ht="21.95" customHeight="1" x14ac:dyDescent="0.45">
      <c r="A481" s="456"/>
      <c r="B481" s="456"/>
      <c r="C481" s="456"/>
      <c r="D481" s="456"/>
      <c r="E481" s="456"/>
      <c r="F481" s="456"/>
      <c r="G481" s="456"/>
      <c r="H481" s="456"/>
      <c r="I481" s="456"/>
      <c r="J481" s="456"/>
      <c r="K481" s="456"/>
      <c r="L481" s="456"/>
      <c r="M481" s="456"/>
      <c r="N481" s="456"/>
      <c r="O481" s="456"/>
      <c r="P481" s="456"/>
      <c r="Q481" s="456"/>
      <c r="R481" s="456"/>
      <c r="S481" s="456"/>
      <c r="T481" s="456"/>
    </row>
    <row r="482" spans="1:20" ht="21.95" customHeight="1" x14ac:dyDescent="0.45">
      <c r="A482" s="456"/>
      <c r="B482" s="456"/>
      <c r="C482" s="456"/>
      <c r="D482" s="456"/>
      <c r="E482" s="456"/>
      <c r="F482" s="456"/>
      <c r="G482" s="456"/>
      <c r="H482" s="456"/>
      <c r="I482" s="456"/>
      <c r="J482" s="456"/>
      <c r="K482" s="456"/>
      <c r="L482" s="456"/>
      <c r="M482" s="456"/>
      <c r="N482" s="456"/>
      <c r="O482" s="456"/>
      <c r="P482" s="456"/>
      <c r="Q482" s="456"/>
      <c r="R482" s="456"/>
      <c r="S482" s="456"/>
      <c r="T482" s="456"/>
    </row>
    <row r="483" spans="1:20" ht="21.95" customHeight="1" x14ac:dyDescent="0.45">
      <c r="A483" s="456"/>
      <c r="B483" s="456"/>
      <c r="C483" s="456"/>
      <c r="D483" s="456"/>
      <c r="E483" s="456"/>
      <c r="F483" s="456"/>
      <c r="G483" s="456"/>
      <c r="H483" s="456"/>
      <c r="I483" s="456"/>
      <c r="J483" s="456"/>
      <c r="K483" s="456"/>
      <c r="L483" s="456"/>
      <c r="M483" s="456"/>
      <c r="N483" s="456"/>
      <c r="O483" s="456"/>
      <c r="P483" s="456"/>
      <c r="Q483" s="456"/>
      <c r="R483" s="456"/>
      <c r="S483" s="456"/>
      <c r="T483" s="456"/>
    </row>
    <row r="484" spans="1:20" ht="21.95" customHeight="1" x14ac:dyDescent="0.45">
      <c r="A484" s="456"/>
      <c r="B484" s="456"/>
      <c r="C484" s="456"/>
      <c r="D484" s="456"/>
      <c r="E484" s="456"/>
      <c r="F484" s="456"/>
      <c r="G484" s="456"/>
      <c r="H484" s="456"/>
      <c r="I484" s="456"/>
      <c r="J484" s="456"/>
      <c r="K484" s="456"/>
      <c r="L484" s="456"/>
      <c r="M484" s="456"/>
      <c r="N484" s="456"/>
      <c r="O484" s="456"/>
      <c r="P484" s="456"/>
      <c r="Q484" s="456"/>
      <c r="R484" s="456"/>
      <c r="S484" s="456"/>
      <c r="T484" s="456"/>
    </row>
    <row r="485" spans="1:20" ht="21.95" customHeight="1" x14ac:dyDescent="0.45">
      <c r="A485" s="456"/>
      <c r="B485" s="456"/>
      <c r="C485" s="456"/>
      <c r="D485" s="456"/>
      <c r="E485" s="456"/>
      <c r="F485" s="456"/>
      <c r="G485" s="456"/>
      <c r="H485" s="456"/>
      <c r="I485" s="456"/>
      <c r="J485" s="456"/>
      <c r="K485" s="456"/>
      <c r="L485" s="456"/>
      <c r="M485" s="456"/>
      <c r="N485" s="456"/>
      <c r="O485" s="456"/>
      <c r="P485" s="456"/>
      <c r="Q485" s="456"/>
      <c r="R485" s="456"/>
      <c r="S485" s="456"/>
      <c r="T485" s="456"/>
    </row>
    <row r="486" spans="1:20" ht="21.95" customHeight="1" x14ac:dyDescent="0.45">
      <c r="A486" s="456"/>
      <c r="B486" s="456"/>
      <c r="C486" s="456"/>
      <c r="D486" s="456"/>
      <c r="E486" s="456"/>
      <c r="F486" s="456"/>
      <c r="G486" s="456"/>
      <c r="H486" s="456"/>
      <c r="I486" s="456"/>
      <c r="J486" s="456"/>
      <c r="K486" s="456"/>
      <c r="L486" s="456"/>
      <c r="M486" s="456"/>
      <c r="N486" s="456"/>
      <c r="O486" s="456"/>
      <c r="P486" s="456"/>
      <c r="Q486" s="456"/>
      <c r="R486" s="456"/>
      <c r="S486" s="456"/>
      <c r="T486" s="456"/>
    </row>
    <row r="487" spans="1:20" ht="21.95" customHeight="1" x14ac:dyDescent="0.45">
      <c r="A487" s="456"/>
      <c r="B487" s="456"/>
      <c r="C487" s="456"/>
      <c r="D487" s="456"/>
      <c r="E487" s="456"/>
      <c r="F487" s="456"/>
      <c r="G487" s="456"/>
      <c r="H487" s="456"/>
      <c r="I487" s="456"/>
      <c r="J487" s="456"/>
      <c r="K487" s="456"/>
      <c r="L487" s="456"/>
      <c r="M487" s="456"/>
      <c r="N487" s="456"/>
      <c r="O487" s="456"/>
      <c r="P487" s="456"/>
      <c r="Q487" s="456"/>
      <c r="R487" s="456"/>
      <c r="S487" s="456"/>
      <c r="T487" s="456"/>
    </row>
    <row r="488" spans="1:20" ht="21.95" customHeight="1" x14ac:dyDescent="0.45">
      <c r="A488" s="456"/>
      <c r="B488" s="456"/>
      <c r="C488" s="456"/>
      <c r="D488" s="456"/>
      <c r="E488" s="456"/>
      <c r="F488" s="456"/>
      <c r="G488" s="456"/>
      <c r="H488" s="456"/>
      <c r="I488" s="456"/>
      <c r="J488" s="456"/>
      <c r="K488" s="456"/>
      <c r="L488" s="456"/>
      <c r="M488" s="456"/>
      <c r="N488" s="456"/>
      <c r="O488" s="456"/>
      <c r="P488" s="456"/>
      <c r="Q488" s="456"/>
      <c r="R488" s="456"/>
      <c r="S488" s="456"/>
      <c r="T488" s="456"/>
    </row>
    <row r="489" spans="1:20" ht="21.95" customHeight="1" x14ac:dyDescent="0.45">
      <c r="A489" s="456"/>
      <c r="B489" s="456"/>
      <c r="C489" s="456"/>
      <c r="D489" s="456"/>
      <c r="E489" s="456"/>
      <c r="F489" s="456"/>
      <c r="G489" s="456"/>
      <c r="H489" s="456"/>
      <c r="I489" s="456"/>
      <c r="J489" s="456"/>
      <c r="K489" s="456"/>
      <c r="L489" s="456"/>
      <c r="M489" s="456"/>
      <c r="N489" s="456"/>
      <c r="O489" s="456"/>
      <c r="P489" s="456"/>
      <c r="Q489" s="456"/>
      <c r="R489" s="456"/>
      <c r="S489" s="456"/>
      <c r="T489" s="456"/>
    </row>
    <row r="490" spans="1:20" ht="21.95" customHeight="1" x14ac:dyDescent="0.45">
      <c r="A490" s="456"/>
      <c r="B490" s="456"/>
      <c r="C490" s="456"/>
      <c r="D490" s="456"/>
      <c r="E490" s="456"/>
      <c r="F490" s="456"/>
      <c r="G490" s="456"/>
      <c r="H490" s="456"/>
      <c r="I490" s="456"/>
      <c r="J490" s="456"/>
      <c r="K490" s="456"/>
      <c r="L490" s="456"/>
      <c r="M490" s="456"/>
      <c r="N490" s="456"/>
      <c r="O490" s="456"/>
      <c r="P490" s="456"/>
      <c r="Q490" s="456"/>
      <c r="R490" s="456"/>
      <c r="S490" s="456"/>
      <c r="T490" s="456"/>
    </row>
    <row r="491" spans="1:20" ht="21.95" customHeight="1" x14ac:dyDescent="0.45">
      <c r="A491" s="456"/>
      <c r="B491" s="456"/>
      <c r="C491" s="456"/>
      <c r="D491" s="456"/>
      <c r="E491" s="456"/>
      <c r="F491" s="456"/>
      <c r="G491" s="456"/>
      <c r="H491" s="456"/>
      <c r="I491" s="456"/>
      <c r="J491" s="456"/>
      <c r="K491" s="456"/>
      <c r="L491" s="456"/>
      <c r="M491" s="456"/>
      <c r="N491" s="456"/>
      <c r="O491" s="456"/>
      <c r="P491" s="456"/>
      <c r="Q491" s="456"/>
      <c r="R491" s="456"/>
      <c r="S491" s="456"/>
      <c r="T491" s="456"/>
    </row>
    <row r="492" spans="1:20" ht="21.95" customHeight="1" x14ac:dyDescent="0.45">
      <c r="A492" s="456"/>
      <c r="B492" s="456"/>
      <c r="C492" s="456"/>
      <c r="D492" s="456"/>
      <c r="E492" s="456"/>
      <c r="F492" s="456"/>
      <c r="G492" s="456"/>
      <c r="H492" s="456"/>
      <c r="I492" s="456"/>
      <c r="J492" s="456"/>
      <c r="K492" s="456"/>
      <c r="L492" s="456"/>
      <c r="M492" s="456"/>
      <c r="N492" s="456"/>
      <c r="O492" s="456"/>
      <c r="P492" s="456"/>
      <c r="Q492" s="456"/>
      <c r="R492" s="456"/>
      <c r="S492" s="456"/>
      <c r="T492" s="456"/>
    </row>
    <row r="493" spans="1:20" ht="21.95" customHeight="1" x14ac:dyDescent="0.45">
      <c r="A493" s="456"/>
      <c r="B493" s="456"/>
      <c r="C493" s="456"/>
      <c r="D493" s="456"/>
      <c r="E493" s="456"/>
      <c r="F493" s="456"/>
      <c r="G493" s="456"/>
      <c r="H493" s="456"/>
      <c r="I493" s="456"/>
      <c r="J493" s="456"/>
      <c r="K493" s="456"/>
      <c r="L493" s="456"/>
      <c r="M493" s="456"/>
      <c r="N493" s="456"/>
      <c r="O493" s="456"/>
      <c r="P493" s="456"/>
      <c r="Q493" s="456"/>
      <c r="R493" s="456"/>
      <c r="S493" s="456"/>
      <c r="T493" s="456"/>
    </row>
    <row r="494" spans="1:20" ht="21.95" customHeight="1" x14ac:dyDescent="0.45">
      <c r="A494" s="456"/>
      <c r="B494" s="456"/>
      <c r="C494" s="456"/>
      <c r="D494" s="456"/>
      <c r="E494" s="456"/>
      <c r="F494" s="456"/>
      <c r="G494" s="456"/>
      <c r="H494" s="456"/>
      <c r="I494" s="456"/>
      <c r="J494" s="456"/>
      <c r="K494" s="456"/>
      <c r="L494" s="456"/>
      <c r="M494" s="456"/>
      <c r="N494" s="456"/>
      <c r="O494" s="456"/>
      <c r="P494" s="456"/>
      <c r="Q494" s="456"/>
      <c r="R494" s="456"/>
      <c r="S494" s="456"/>
      <c r="T494" s="456"/>
    </row>
    <row r="495" spans="1:20" ht="21.95" customHeight="1" x14ac:dyDescent="0.45">
      <c r="A495" s="456"/>
      <c r="B495" s="456"/>
      <c r="C495" s="456"/>
      <c r="D495" s="456"/>
      <c r="E495" s="456"/>
      <c r="F495" s="456"/>
      <c r="G495" s="456"/>
      <c r="H495" s="456"/>
      <c r="I495" s="456"/>
      <c r="J495" s="456"/>
      <c r="K495" s="456"/>
      <c r="L495" s="456"/>
      <c r="M495" s="456"/>
      <c r="N495" s="456"/>
      <c r="O495" s="456"/>
      <c r="P495" s="456"/>
      <c r="Q495" s="456"/>
      <c r="R495" s="456"/>
      <c r="S495" s="456"/>
      <c r="T495" s="456"/>
    </row>
    <row r="496" spans="1:20" ht="21.95" customHeight="1" x14ac:dyDescent="0.45">
      <c r="A496" s="456"/>
      <c r="B496" s="456"/>
      <c r="C496" s="456"/>
      <c r="D496" s="456"/>
      <c r="E496" s="456"/>
      <c r="F496" s="456"/>
      <c r="G496" s="456"/>
      <c r="H496" s="456"/>
      <c r="I496" s="456"/>
      <c r="J496" s="456"/>
      <c r="K496" s="456"/>
      <c r="L496" s="456"/>
      <c r="M496" s="456"/>
      <c r="N496" s="456"/>
      <c r="O496" s="456"/>
      <c r="P496" s="456"/>
      <c r="Q496" s="456"/>
      <c r="R496" s="456"/>
      <c r="S496" s="456"/>
      <c r="T496" s="456"/>
    </row>
    <row r="497" spans="1:20" ht="21.95" customHeight="1" x14ac:dyDescent="0.45">
      <c r="A497" s="456"/>
      <c r="B497" s="456"/>
      <c r="C497" s="456"/>
      <c r="D497" s="456"/>
      <c r="E497" s="456"/>
      <c r="F497" s="456"/>
      <c r="G497" s="456"/>
      <c r="H497" s="456"/>
      <c r="I497" s="456"/>
      <c r="J497" s="456"/>
      <c r="K497" s="456"/>
      <c r="L497" s="456"/>
      <c r="M497" s="456"/>
      <c r="N497" s="456"/>
      <c r="O497" s="456"/>
      <c r="P497" s="456"/>
      <c r="Q497" s="456"/>
      <c r="R497" s="456"/>
      <c r="S497" s="456"/>
      <c r="T497" s="456"/>
    </row>
    <row r="498" spans="1:20" ht="21.95" customHeight="1" x14ac:dyDescent="0.45">
      <c r="A498" s="456"/>
      <c r="B498" s="456"/>
      <c r="C498" s="456"/>
      <c r="D498" s="456"/>
      <c r="E498" s="456"/>
      <c r="F498" s="456"/>
      <c r="G498" s="456"/>
      <c r="H498" s="456"/>
      <c r="I498" s="456"/>
      <c r="J498" s="456"/>
      <c r="K498" s="456"/>
      <c r="L498" s="456"/>
      <c r="M498" s="456"/>
      <c r="N498" s="456"/>
      <c r="O498" s="456"/>
      <c r="P498" s="456"/>
      <c r="Q498" s="456"/>
      <c r="R498" s="456"/>
      <c r="S498" s="456"/>
      <c r="T498" s="456"/>
    </row>
    <row r="499" spans="1:20" ht="21.95" customHeight="1" x14ac:dyDescent="0.45">
      <c r="A499" s="456"/>
      <c r="B499" s="456"/>
      <c r="C499" s="456"/>
      <c r="D499" s="456"/>
      <c r="E499" s="456"/>
      <c r="F499" s="456"/>
      <c r="G499" s="456"/>
      <c r="H499" s="456"/>
      <c r="I499" s="456"/>
      <c r="J499" s="456"/>
      <c r="K499" s="456"/>
      <c r="L499" s="456"/>
      <c r="M499" s="456"/>
      <c r="N499" s="456"/>
      <c r="O499" s="456"/>
      <c r="P499" s="456"/>
      <c r="Q499" s="456"/>
      <c r="R499" s="456"/>
      <c r="S499" s="456"/>
      <c r="T499" s="456"/>
    </row>
    <row r="500" spans="1:20" ht="21.95" customHeight="1" x14ac:dyDescent="0.45">
      <c r="A500" s="456"/>
      <c r="B500" s="456"/>
      <c r="C500" s="456"/>
      <c r="D500" s="456"/>
      <c r="E500" s="456"/>
      <c r="F500" s="456"/>
      <c r="G500" s="456"/>
      <c r="H500" s="456"/>
      <c r="I500" s="456"/>
      <c r="J500" s="456"/>
      <c r="K500" s="456"/>
      <c r="L500" s="456"/>
      <c r="M500" s="456"/>
      <c r="N500" s="456"/>
      <c r="O500" s="456"/>
      <c r="P500" s="456"/>
      <c r="Q500" s="456"/>
      <c r="R500" s="456"/>
      <c r="S500" s="456"/>
      <c r="T500" s="456"/>
    </row>
    <row r="501" spans="1:20" ht="21.95" customHeight="1" x14ac:dyDescent="0.45">
      <c r="A501" s="456"/>
      <c r="B501" s="456"/>
      <c r="C501" s="456"/>
      <c r="D501" s="456"/>
      <c r="E501" s="456"/>
      <c r="F501" s="456"/>
      <c r="G501" s="456"/>
      <c r="H501" s="456"/>
      <c r="I501" s="456"/>
      <c r="J501" s="456"/>
      <c r="K501" s="456"/>
      <c r="L501" s="456"/>
      <c r="M501" s="456"/>
      <c r="N501" s="456"/>
      <c r="O501" s="456"/>
      <c r="P501" s="456"/>
      <c r="Q501" s="456"/>
      <c r="R501" s="456"/>
      <c r="S501" s="456"/>
      <c r="T501" s="456"/>
    </row>
    <row r="502" spans="1:20" ht="21.95" customHeight="1" x14ac:dyDescent="0.45">
      <c r="A502" s="456"/>
      <c r="B502" s="456"/>
      <c r="C502" s="456"/>
      <c r="D502" s="456"/>
      <c r="E502" s="456"/>
      <c r="F502" s="456"/>
      <c r="G502" s="456"/>
      <c r="H502" s="456"/>
      <c r="I502" s="456"/>
      <c r="J502" s="456"/>
      <c r="K502" s="456"/>
      <c r="L502" s="456"/>
      <c r="M502" s="456"/>
      <c r="N502" s="456"/>
      <c r="O502" s="456"/>
      <c r="P502" s="456"/>
      <c r="Q502" s="456"/>
      <c r="R502" s="456"/>
      <c r="S502" s="456"/>
      <c r="T502" s="456"/>
    </row>
    <row r="503" spans="1:20" ht="21.95" customHeight="1" x14ac:dyDescent="0.45">
      <c r="A503" s="456"/>
      <c r="B503" s="456"/>
      <c r="C503" s="456"/>
      <c r="D503" s="456"/>
      <c r="E503" s="456"/>
      <c r="F503" s="456"/>
      <c r="G503" s="456"/>
      <c r="H503" s="456"/>
      <c r="I503" s="456"/>
      <c r="J503" s="456"/>
      <c r="K503" s="456"/>
      <c r="L503" s="456"/>
      <c r="M503" s="456"/>
      <c r="N503" s="456"/>
      <c r="O503" s="456"/>
      <c r="P503" s="456"/>
      <c r="Q503" s="456"/>
      <c r="R503" s="456"/>
      <c r="S503" s="456"/>
      <c r="T503" s="456"/>
    </row>
    <row r="504" spans="1:20" ht="21.95" customHeight="1" x14ac:dyDescent="0.45">
      <c r="A504" s="456"/>
      <c r="B504" s="456"/>
      <c r="C504" s="456"/>
      <c r="D504" s="456"/>
      <c r="E504" s="456"/>
      <c r="F504" s="456"/>
      <c r="G504" s="456"/>
      <c r="H504" s="456"/>
      <c r="I504" s="456"/>
      <c r="J504" s="456"/>
      <c r="K504" s="456"/>
      <c r="L504" s="456"/>
      <c r="M504" s="456"/>
      <c r="N504" s="456"/>
      <c r="O504" s="456"/>
      <c r="P504" s="456"/>
      <c r="Q504" s="456"/>
      <c r="R504" s="456"/>
      <c r="S504" s="456"/>
      <c r="T504" s="456"/>
    </row>
    <row r="505" spans="1:20" ht="21.95" customHeight="1" x14ac:dyDescent="0.45">
      <c r="A505" s="456"/>
      <c r="B505" s="456"/>
      <c r="C505" s="456"/>
      <c r="D505" s="456"/>
      <c r="E505" s="456"/>
      <c r="F505" s="456"/>
      <c r="G505" s="456"/>
      <c r="H505" s="456"/>
      <c r="I505" s="456"/>
      <c r="J505" s="456"/>
      <c r="K505" s="456"/>
      <c r="L505" s="456"/>
      <c r="M505" s="456"/>
      <c r="N505" s="456"/>
      <c r="O505" s="456"/>
      <c r="P505" s="456"/>
      <c r="Q505" s="456"/>
      <c r="R505" s="456"/>
      <c r="S505" s="456"/>
      <c r="T505" s="456"/>
    </row>
    <row r="506" spans="1:20" ht="21.95" customHeight="1" x14ac:dyDescent="0.45">
      <c r="A506" s="456"/>
      <c r="B506" s="456"/>
      <c r="C506" s="456"/>
      <c r="D506" s="456"/>
      <c r="E506" s="456"/>
      <c r="F506" s="456"/>
      <c r="G506" s="456"/>
      <c r="H506" s="456"/>
      <c r="I506" s="456"/>
      <c r="J506" s="456"/>
      <c r="K506" s="456"/>
      <c r="L506" s="456"/>
      <c r="M506" s="456"/>
      <c r="N506" s="456"/>
      <c r="O506" s="456"/>
      <c r="P506" s="456"/>
      <c r="Q506" s="456"/>
      <c r="R506" s="456"/>
      <c r="S506" s="456"/>
      <c r="T506" s="456"/>
    </row>
    <row r="507" spans="1:20" ht="21.95" customHeight="1" x14ac:dyDescent="0.45">
      <c r="A507" s="456"/>
      <c r="B507" s="456"/>
      <c r="C507" s="456"/>
      <c r="D507" s="456"/>
      <c r="E507" s="456"/>
      <c r="F507" s="456"/>
      <c r="G507" s="456"/>
      <c r="H507" s="456"/>
      <c r="I507" s="456"/>
      <c r="J507" s="456"/>
      <c r="K507" s="456"/>
      <c r="L507" s="456"/>
      <c r="M507" s="456"/>
      <c r="N507" s="456"/>
      <c r="O507" s="456"/>
      <c r="P507" s="456"/>
      <c r="Q507" s="456"/>
      <c r="R507" s="456"/>
      <c r="S507" s="456"/>
      <c r="T507" s="456"/>
    </row>
    <row r="508" spans="1:20" ht="21.95" customHeight="1" x14ac:dyDescent="0.45">
      <c r="A508" s="456"/>
      <c r="B508" s="456"/>
      <c r="C508" s="456"/>
      <c r="D508" s="456"/>
      <c r="E508" s="456"/>
      <c r="F508" s="456"/>
      <c r="G508" s="456"/>
      <c r="H508" s="456"/>
      <c r="I508" s="456"/>
      <c r="J508" s="456"/>
      <c r="K508" s="456"/>
      <c r="L508" s="456"/>
      <c r="M508" s="456"/>
      <c r="N508" s="456"/>
      <c r="O508" s="456"/>
      <c r="P508" s="456"/>
      <c r="Q508" s="456"/>
      <c r="R508" s="456"/>
      <c r="S508" s="456"/>
      <c r="T508" s="456"/>
    </row>
    <row r="509" spans="1:20" ht="21.95" customHeight="1" x14ac:dyDescent="0.45">
      <c r="A509" s="456"/>
      <c r="B509" s="456"/>
      <c r="C509" s="456"/>
      <c r="D509" s="456"/>
      <c r="E509" s="456"/>
      <c r="F509" s="456"/>
      <c r="G509" s="456"/>
      <c r="H509" s="456"/>
      <c r="I509" s="456"/>
      <c r="J509" s="456"/>
      <c r="K509" s="456"/>
      <c r="L509" s="456"/>
      <c r="M509" s="456"/>
      <c r="N509" s="456"/>
      <c r="O509" s="456"/>
      <c r="P509" s="456"/>
      <c r="Q509" s="456"/>
      <c r="R509" s="456"/>
      <c r="S509" s="456"/>
      <c r="T509" s="456"/>
    </row>
    <row r="510" spans="1:20" ht="21.95" customHeight="1" x14ac:dyDescent="0.45">
      <c r="A510" s="456"/>
      <c r="B510" s="456"/>
      <c r="C510" s="456"/>
      <c r="D510" s="456"/>
      <c r="E510" s="456"/>
      <c r="F510" s="456"/>
      <c r="G510" s="456"/>
      <c r="H510" s="456"/>
      <c r="I510" s="456"/>
      <c r="J510" s="456"/>
      <c r="K510" s="456"/>
      <c r="L510" s="456"/>
      <c r="M510" s="456"/>
      <c r="N510" s="456"/>
      <c r="O510" s="456"/>
      <c r="P510" s="456"/>
      <c r="Q510" s="456"/>
      <c r="R510" s="456"/>
      <c r="S510" s="456"/>
      <c r="T510" s="456"/>
    </row>
    <row r="511" spans="1:20" ht="21.95" customHeight="1" x14ac:dyDescent="0.45">
      <c r="A511" s="456"/>
      <c r="B511" s="456"/>
      <c r="C511" s="456"/>
      <c r="D511" s="456"/>
      <c r="E511" s="456"/>
      <c r="F511" s="456"/>
      <c r="G511" s="456"/>
      <c r="H511" s="456"/>
      <c r="I511" s="456"/>
      <c r="J511" s="456"/>
      <c r="K511" s="456"/>
      <c r="L511" s="456"/>
      <c r="M511" s="456"/>
      <c r="N511" s="456"/>
      <c r="O511" s="456"/>
      <c r="P511" s="456"/>
      <c r="Q511" s="456"/>
      <c r="R511" s="456"/>
      <c r="S511" s="456"/>
      <c r="T511" s="456"/>
    </row>
    <row r="512" spans="1:20" ht="21.95" customHeight="1" x14ac:dyDescent="0.45">
      <c r="A512" s="456"/>
      <c r="B512" s="456"/>
      <c r="C512" s="456"/>
      <c r="D512" s="456"/>
      <c r="E512" s="456"/>
      <c r="F512" s="456"/>
      <c r="G512" s="456"/>
      <c r="H512" s="456"/>
      <c r="I512" s="456"/>
      <c r="J512" s="456"/>
      <c r="K512" s="456"/>
      <c r="L512" s="456"/>
      <c r="M512" s="456"/>
      <c r="N512" s="456"/>
      <c r="O512" s="456"/>
      <c r="P512" s="456"/>
      <c r="Q512" s="456"/>
      <c r="R512" s="456"/>
      <c r="S512" s="456"/>
      <c r="T512" s="456"/>
    </row>
    <row r="513" spans="1:20" ht="21.95" customHeight="1" x14ac:dyDescent="0.45">
      <c r="A513" s="456"/>
      <c r="B513" s="456"/>
      <c r="C513" s="456"/>
      <c r="D513" s="456"/>
      <c r="E513" s="456"/>
      <c r="F513" s="456"/>
      <c r="G513" s="456"/>
      <c r="H513" s="456"/>
      <c r="I513" s="456"/>
      <c r="J513" s="456"/>
      <c r="K513" s="456"/>
      <c r="L513" s="456"/>
      <c r="M513" s="456"/>
      <c r="N513" s="456"/>
      <c r="O513" s="456"/>
      <c r="P513" s="456"/>
      <c r="Q513" s="456"/>
      <c r="R513" s="456"/>
      <c r="S513" s="456"/>
      <c r="T513" s="456"/>
    </row>
    <row r="514" spans="1:20" ht="21.95" customHeight="1" x14ac:dyDescent="0.45">
      <c r="A514" s="456"/>
      <c r="B514" s="456"/>
      <c r="C514" s="456"/>
      <c r="D514" s="456"/>
      <c r="E514" s="456"/>
      <c r="F514" s="456"/>
      <c r="G514" s="456"/>
      <c r="H514" s="456"/>
      <c r="I514" s="456"/>
      <c r="J514" s="456"/>
      <c r="K514" s="456"/>
      <c r="L514" s="456"/>
      <c r="M514" s="456"/>
      <c r="N514" s="456"/>
      <c r="O514" s="456"/>
      <c r="P514" s="456"/>
      <c r="Q514" s="456"/>
      <c r="R514" s="456"/>
      <c r="S514" s="456"/>
      <c r="T514" s="456"/>
    </row>
    <row r="515" spans="1:20" ht="21.95" customHeight="1" x14ac:dyDescent="0.45">
      <c r="A515" s="456"/>
      <c r="B515" s="456"/>
      <c r="C515" s="456"/>
      <c r="D515" s="456"/>
      <c r="E515" s="456"/>
      <c r="F515" s="456"/>
      <c r="G515" s="456"/>
      <c r="H515" s="456"/>
      <c r="I515" s="456"/>
      <c r="J515" s="456"/>
      <c r="K515" s="456"/>
      <c r="L515" s="456"/>
      <c r="M515" s="456"/>
      <c r="N515" s="456"/>
      <c r="O515" s="456"/>
      <c r="P515" s="456"/>
      <c r="Q515" s="456"/>
      <c r="R515" s="456"/>
      <c r="S515" s="456"/>
      <c r="T515" s="456"/>
    </row>
    <row r="516" spans="1:20" ht="21.95" customHeight="1" x14ac:dyDescent="0.45">
      <c r="A516" s="456"/>
      <c r="B516" s="456"/>
      <c r="C516" s="456"/>
      <c r="D516" s="456"/>
      <c r="E516" s="456"/>
      <c r="F516" s="456"/>
      <c r="G516" s="456"/>
      <c r="H516" s="456"/>
      <c r="I516" s="456"/>
      <c r="J516" s="456"/>
      <c r="K516" s="456"/>
      <c r="L516" s="456"/>
      <c r="M516" s="456"/>
      <c r="N516" s="456"/>
      <c r="O516" s="456"/>
      <c r="P516" s="456"/>
      <c r="Q516" s="456"/>
      <c r="R516" s="456"/>
      <c r="S516" s="456"/>
      <c r="T516" s="456"/>
    </row>
    <row r="517" spans="1:20" ht="21.95" customHeight="1" x14ac:dyDescent="0.45">
      <c r="A517" s="456"/>
      <c r="B517" s="456"/>
      <c r="C517" s="456"/>
      <c r="D517" s="456"/>
      <c r="E517" s="456"/>
      <c r="F517" s="456"/>
      <c r="G517" s="456"/>
      <c r="H517" s="456"/>
      <c r="I517" s="456"/>
      <c r="J517" s="456"/>
      <c r="K517" s="456"/>
      <c r="L517" s="456"/>
      <c r="M517" s="456"/>
      <c r="N517" s="456"/>
      <c r="O517" s="456"/>
      <c r="P517" s="456"/>
      <c r="Q517" s="456"/>
      <c r="R517" s="456"/>
      <c r="S517" s="456"/>
      <c r="T517" s="456"/>
    </row>
    <row r="518" spans="1:20" ht="21.95" customHeight="1" x14ac:dyDescent="0.45">
      <c r="A518" s="456"/>
      <c r="B518" s="456"/>
      <c r="C518" s="456"/>
      <c r="D518" s="456"/>
      <c r="E518" s="456"/>
      <c r="F518" s="456"/>
      <c r="G518" s="456"/>
      <c r="H518" s="456"/>
      <c r="I518" s="456"/>
      <c r="J518" s="456"/>
      <c r="K518" s="456"/>
      <c r="L518" s="456"/>
      <c r="M518" s="456"/>
      <c r="N518" s="456"/>
      <c r="O518" s="456"/>
      <c r="P518" s="456"/>
      <c r="Q518" s="456"/>
      <c r="R518" s="456"/>
      <c r="S518" s="456"/>
      <c r="T518" s="456"/>
    </row>
    <row r="519" spans="1:20" ht="21.95" customHeight="1" x14ac:dyDescent="0.45">
      <c r="A519" s="456"/>
      <c r="B519" s="456"/>
      <c r="C519" s="456"/>
      <c r="D519" s="456"/>
      <c r="E519" s="456"/>
      <c r="F519" s="456"/>
      <c r="G519" s="456"/>
      <c r="H519" s="456"/>
      <c r="I519" s="456"/>
      <c r="J519" s="456"/>
      <c r="K519" s="456"/>
      <c r="L519" s="456"/>
      <c r="M519" s="456"/>
      <c r="N519" s="456"/>
      <c r="O519" s="456"/>
      <c r="P519" s="456"/>
      <c r="Q519" s="456"/>
      <c r="R519" s="456"/>
      <c r="S519" s="456"/>
      <c r="T519" s="456"/>
    </row>
    <row r="520" spans="1:20" ht="21.95" customHeight="1" x14ac:dyDescent="0.45">
      <c r="A520" s="456"/>
      <c r="B520" s="456"/>
      <c r="C520" s="456"/>
      <c r="D520" s="456"/>
      <c r="E520" s="456"/>
      <c r="F520" s="456"/>
      <c r="G520" s="456"/>
      <c r="H520" s="456"/>
      <c r="I520" s="456"/>
      <c r="J520" s="456"/>
      <c r="K520" s="456"/>
      <c r="L520" s="456"/>
      <c r="M520" s="456"/>
      <c r="N520" s="456"/>
      <c r="O520" s="456"/>
      <c r="P520" s="456"/>
      <c r="Q520" s="456"/>
      <c r="R520" s="456"/>
      <c r="S520" s="456"/>
      <c r="T520" s="456"/>
    </row>
    <row r="521" spans="1:20" ht="21.95" customHeight="1" x14ac:dyDescent="0.45">
      <c r="A521" s="456"/>
      <c r="B521" s="456"/>
      <c r="C521" s="456"/>
      <c r="D521" s="456"/>
      <c r="E521" s="456"/>
      <c r="F521" s="456"/>
      <c r="G521" s="456"/>
      <c r="H521" s="456"/>
      <c r="I521" s="456"/>
      <c r="J521" s="456"/>
      <c r="K521" s="456"/>
      <c r="L521" s="456"/>
      <c r="M521" s="456"/>
      <c r="N521" s="456"/>
      <c r="O521" s="456"/>
      <c r="P521" s="456"/>
      <c r="Q521" s="456"/>
      <c r="R521" s="456"/>
      <c r="S521" s="456"/>
      <c r="T521" s="456"/>
    </row>
    <row r="522" spans="1:20" ht="21.95" customHeight="1" x14ac:dyDescent="0.45">
      <c r="A522" s="456"/>
      <c r="B522" s="456"/>
      <c r="C522" s="456"/>
      <c r="D522" s="456"/>
      <c r="E522" s="456"/>
      <c r="F522" s="456"/>
      <c r="G522" s="456"/>
      <c r="H522" s="456"/>
      <c r="I522" s="456"/>
      <c r="J522" s="456"/>
      <c r="K522" s="456"/>
      <c r="L522" s="456"/>
      <c r="M522" s="456"/>
      <c r="N522" s="456"/>
      <c r="O522" s="456"/>
      <c r="P522" s="456"/>
      <c r="Q522" s="456"/>
      <c r="R522" s="456"/>
      <c r="S522" s="456"/>
      <c r="T522" s="456"/>
    </row>
    <row r="523" spans="1:20" ht="21.95" customHeight="1" x14ac:dyDescent="0.45">
      <c r="A523" s="456"/>
      <c r="B523" s="456"/>
      <c r="C523" s="456"/>
      <c r="D523" s="456"/>
      <c r="E523" s="456"/>
      <c r="F523" s="456"/>
      <c r="G523" s="456"/>
      <c r="H523" s="456"/>
      <c r="I523" s="456"/>
      <c r="J523" s="456"/>
      <c r="K523" s="456"/>
      <c r="L523" s="456"/>
      <c r="M523" s="456"/>
      <c r="N523" s="456"/>
      <c r="O523" s="456"/>
      <c r="P523" s="456"/>
      <c r="Q523" s="456"/>
      <c r="R523" s="456"/>
      <c r="S523" s="456"/>
      <c r="T523" s="456"/>
    </row>
    <row r="524" spans="1:20" ht="21.95" customHeight="1" x14ac:dyDescent="0.45">
      <c r="A524" s="456"/>
      <c r="B524" s="456"/>
      <c r="C524" s="456"/>
      <c r="D524" s="456"/>
      <c r="E524" s="456"/>
      <c r="F524" s="456"/>
      <c r="G524" s="456"/>
      <c r="H524" s="456"/>
      <c r="I524" s="456"/>
      <c r="J524" s="456"/>
      <c r="K524" s="456"/>
      <c r="L524" s="456"/>
      <c r="M524" s="456"/>
      <c r="N524" s="456"/>
      <c r="O524" s="456"/>
      <c r="P524" s="456"/>
      <c r="Q524" s="456"/>
      <c r="R524" s="456"/>
      <c r="S524" s="456"/>
      <c r="T524" s="456"/>
    </row>
    <row r="525" spans="1:20" ht="21.95" customHeight="1" x14ac:dyDescent="0.45">
      <c r="A525" s="456"/>
      <c r="B525" s="456"/>
      <c r="C525" s="456"/>
      <c r="D525" s="456"/>
      <c r="E525" s="456"/>
      <c r="F525" s="456"/>
      <c r="G525" s="456"/>
      <c r="H525" s="456"/>
      <c r="I525" s="456"/>
      <c r="J525" s="456"/>
      <c r="K525" s="456"/>
      <c r="L525" s="456"/>
      <c r="M525" s="456"/>
      <c r="N525" s="456"/>
      <c r="O525" s="456"/>
      <c r="P525" s="456"/>
      <c r="Q525" s="456"/>
      <c r="R525" s="456"/>
      <c r="S525" s="456"/>
      <c r="T525" s="456"/>
    </row>
    <row r="526" spans="1:20" ht="21.95" customHeight="1" x14ac:dyDescent="0.45">
      <c r="A526" s="456"/>
      <c r="B526" s="456"/>
      <c r="C526" s="456"/>
      <c r="D526" s="456"/>
      <c r="E526" s="456"/>
      <c r="F526" s="456"/>
      <c r="G526" s="456"/>
      <c r="H526" s="456"/>
      <c r="I526" s="456"/>
      <c r="J526" s="456"/>
      <c r="K526" s="456"/>
      <c r="L526" s="456"/>
      <c r="M526" s="456"/>
      <c r="N526" s="456"/>
      <c r="O526" s="456"/>
      <c r="P526" s="456"/>
      <c r="Q526" s="456"/>
      <c r="R526" s="456"/>
      <c r="S526" s="456"/>
      <c r="T526" s="456"/>
    </row>
    <row r="527" spans="1:20" ht="21.95" customHeight="1" x14ac:dyDescent="0.45">
      <c r="A527" s="456"/>
      <c r="B527" s="456"/>
      <c r="C527" s="456"/>
      <c r="D527" s="456"/>
      <c r="E527" s="456"/>
      <c r="F527" s="456"/>
      <c r="G527" s="456"/>
      <c r="H527" s="456"/>
      <c r="I527" s="456"/>
      <c r="J527" s="456"/>
      <c r="K527" s="456"/>
      <c r="L527" s="456"/>
      <c r="M527" s="456"/>
      <c r="N527" s="456"/>
      <c r="O527" s="456"/>
      <c r="P527" s="456"/>
      <c r="Q527" s="456"/>
      <c r="R527" s="456"/>
      <c r="S527" s="456"/>
      <c r="T527" s="456"/>
    </row>
    <row r="528" spans="1:20" ht="21.95" customHeight="1" x14ac:dyDescent="0.45">
      <c r="A528" s="456"/>
      <c r="B528" s="456"/>
      <c r="C528" s="456"/>
      <c r="D528" s="456"/>
      <c r="E528" s="456"/>
      <c r="F528" s="456"/>
      <c r="G528" s="456"/>
      <c r="H528" s="456"/>
      <c r="I528" s="456"/>
      <c r="J528" s="456"/>
      <c r="K528" s="456"/>
      <c r="L528" s="456"/>
      <c r="M528" s="456"/>
      <c r="N528" s="456"/>
      <c r="O528" s="456"/>
      <c r="P528" s="456"/>
      <c r="Q528" s="456"/>
      <c r="R528" s="456"/>
      <c r="S528" s="456"/>
      <c r="T528" s="456"/>
    </row>
    <row r="529" spans="1:20" ht="21.95" customHeight="1" x14ac:dyDescent="0.45">
      <c r="A529" s="456"/>
      <c r="B529" s="456"/>
      <c r="C529" s="456"/>
      <c r="D529" s="456"/>
      <c r="E529" s="456"/>
      <c r="F529" s="456"/>
      <c r="G529" s="456"/>
      <c r="H529" s="456"/>
      <c r="I529" s="456"/>
      <c r="J529" s="456"/>
      <c r="K529" s="456"/>
      <c r="L529" s="456"/>
      <c r="M529" s="456"/>
      <c r="N529" s="456"/>
      <c r="O529" s="456"/>
      <c r="P529" s="456"/>
      <c r="Q529" s="456"/>
      <c r="R529" s="456"/>
      <c r="S529" s="456"/>
      <c r="T529" s="456"/>
    </row>
    <row r="530" spans="1:20" ht="21.95" customHeight="1" x14ac:dyDescent="0.45">
      <c r="A530" s="456"/>
      <c r="B530" s="456"/>
      <c r="C530" s="456"/>
      <c r="D530" s="456"/>
      <c r="E530" s="456"/>
      <c r="F530" s="456"/>
      <c r="G530" s="456"/>
      <c r="H530" s="456"/>
      <c r="I530" s="456"/>
      <c r="J530" s="456"/>
      <c r="K530" s="456"/>
      <c r="L530" s="456"/>
      <c r="M530" s="456"/>
      <c r="N530" s="456"/>
      <c r="O530" s="456"/>
      <c r="P530" s="456"/>
      <c r="Q530" s="456"/>
      <c r="R530" s="456"/>
      <c r="S530" s="456"/>
      <c r="T530" s="456"/>
    </row>
    <row r="531" spans="1:20" ht="21.95" customHeight="1" x14ac:dyDescent="0.45">
      <c r="A531" s="456"/>
      <c r="B531" s="456"/>
      <c r="C531" s="456"/>
      <c r="D531" s="456"/>
      <c r="E531" s="456"/>
      <c r="F531" s="456"/>
      <c r="G531" s="456"/>
      <c r="H531" s="456"/>
      <c r="I531" s="456"/>
      <c r="J531" s="456"/>
      <c r="K531" s="456"/>
      <c r="L531" s="456"/>
      <c r="M531" s="456"/>
      <c r="N531" s="456"/>
      <c r="O531" s="456"/>
      <c r="P531" s="456"/>
      <c r="Q531" s="456"/>
      <c r="R531" s="456"/>
      <c r="S531" s="456"/>
      <c r="T531" s="456"/>
    </row>
    <row r="532" spans="1:20" ht="21.95" customHeight="1" x14ac:dyDescent="0.45">
      <c r="A532" s="456"/>
      <c r="B532" s="456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6"/>
      <c r="Q532" s="456"/>
      <c r="R532" s="456"/>
      <c r="S532" s="456"/>
      <c r="T532" s="456"/>
    </row>
    <row r="533" spans="1:20" ht="21.95" customHeight="1" x14ac:dyDescent="0.45">
      <c r="A533" s="456"/>
      <c r="B533" s="456"/>
      <c r="C533" s="456"/>
      <c r="D533" s="456"/>
      <c r="E533" s="456"/>
      <c r="F533" s="456"/>
      <c r="G533" s="456"/>
      <c r="H533" s="456"/>
      <c r="I533" s="456"/>
      <c r="J533" s="456"/>
      <c r="K533" s="456"/>
      <c r="L533" s="456"/>
      <c r="M533" s="456"/>
      <c r="N533" s="456"/>
      <c r="O533" s="456"/>
      <c r="P533" s="456"/>
      <c r="Q533" s="456"/>
      <c r="R533" s="456"/>
      <c r="S533" s="456"/>
      <c r="T533" s="456"/>
    </row>
    <row r="534" spans="1:20" ht="21.95" customHeight="1" x14ac:dyDescent="0.45">
      <c r="A534" s="456"/>
      <c r="B534" s="456"/>
      <c r="C534" s="456"/>
      <c r="D534" s="456"/>
      <c r="E534" s="456"/>
      <c r="F534" s="456"/>
      <c r="G534" s="456"/>
      <c r="H534" s="456"/>
      <c r="I534" s="456"/>
      <c r="J534" s="456"/>
      <c r="K534" s="456"/>
      <c r="L534" s="456"/>
      <c r="M534" s="456"/>
      <c r="N534" s="456"/>
      <c r="O534" s="456"/>
      <c r="P534" s="456"/>
      <c r="Q534" s="456"/>
      <c r="R534" s="456"/>
      <c r="S534" s="456"/>
      <c r="T534" s="456"/>
    </row>
    <row r="535" spans="1:20" ht="21.95" customHeight="1" x14ac:dyDescent="0.45">
      <c r="A535" s="456"/>
      <c r="B535" s="456"/>
      <c r="C535" s="456"/>
      <c r="D535" s="456"/>
      <c r="E535" s="456"/>
      <c r="F535" s="456"/>
      <c r="G535" s="456"/>
      <c r="H535" s="456"/>
      <c r="I535" s="456"/>
      <c r="J535" s="456"/>
      <c r="K535" s="456"/>
      <c r="L535" s="456"/>
      <c r="M535" s="456"/>
      <c r="N535" s="456"/>
      <c r="O535" s="456"/>
      <c r="P535" s="456"/>
      <c r="Q535" s="456"/>
      <c r="R535" s="456"/>
      <c r="S535" s="456"/>
      <c r="T535" s="456"/>
    </row>
    <row r="536" spans="1:20" ht="21.95" customHeight="1" x14ac:dyDescent="0.45">
      <c r="A536" s="456"/>
      <c r="B536" s="456"/>
      <c r="C536" s="456"/>
      <c r="D536" s="456"/>
      <c r="E536" s="456"/>
      <c r="F536" s="456"/>
      <c r="G536" s="456"/>
      <c r="H536" s="456"/>
      <c r="I536" s="456"/>
      <c r="J536" s="456"/>
      <c r="K536" s="456"/>
      <c r="L536" s="456"/>
      <c r="M536" s="456"/>
      <c r="N536" s="456"/>
      <c r="O536" s="456"/>
      <c r="P536" s="456"/>
      <c r="Q536" s="456"/>
      <c r="R536" s="456"/>
      <c r="S536" s="456"/>
      <c r="T536" s="456"/>
    </row>
    <row r="537" spans="1:20" ht="21.95" customHeight="1" x14ac:dyDescent="0.45">
      <c r="A537" s="456"/>
      <c r="B537" s="456"/>
      <c r="C537" s="456"/>
      <c r="D537" s="456"/>
      <c r="E537" s="456"/>
      <c r="F537" s="456"/>
      <c r="G537" s="456"/>
      <c r="H537" s="456"/>
      <c r="I537" s="456"/>
      <c r="J537" s="456"/>
      <c r="K537" s="456"/>
      <c r="L537" s="456"/>
      <c r="M537" s="456"/>
      <c r="N537" s="456"/>
      <c r="O537" s="456"/>
      <c r="P537" s="456"/>
      <c r="Q537" s="456"/>
      <c r="R537" s="456"/>
      <c r="S537" s="456"/>
      <c r="T537" s="456"/>
    </row>
    <row r="538" spans="1:20" ht="21.95" customHeight="1" x14ac:dyDescent="0.45">
      <c r="A538" s="456"/>
      <c r="B538" s="456"/>
      <c r="C538" s="456"/>
      <c r="D538" s="456"/>
      <c r="E538" s="456"/>
      <c r="F538" s="456"/>
      <c r="G538" s="456"/>
      <c r="H538" s="456"/>
      <c r="I538" s="456"/>
      <c r="J538" s="456"/>
      <c r="K538" s="456"/>
      <c r="L538" s="456"/>
      <c r="M538" s="456"/>
      <c r="N538" s="456"/>
      <c r="O538" s="456"/>
      <c r="P538" s="456"/>
      <c r="Q538" s="456"/>
      <c r="R538" s="456"/>
      <c r="S538" s="456"/>
      <c r="T538" s="456"/>
    </row>
    <row r="539" spans="1:20" ht="21.95" customHeight="1" x14ac:dyDescent="0.45">
      <c r="A539" s="456"/>
      <c r="B539" s="456"/>
      <c r="C539" s="456"/>
      <c r="D539" s="456"/>
      <c r="E539" s="456"/>
      <c r="F539" s="456"/>
      <c r="G539" s="456"/>
      <c r="H539" s="456"/>
      <c r="I539" s="456"/>
      <c r="J539" s="456"/>
      <c r="K539" s="456"/>
      <c r="L539" s="456"/>
      <c r="M539" s="456"/>
      <c r="N539" s="456"/>
      <c r="O539" s="456"/>
      <c r="P539" s="456"/>
      <c r="Q539" s="456"/>
      <c r="R539" s="456"/>
      <c r="S539" s="456"/>
      <c r="T539" s="456"/>
    </row>
    <row r="540" spans="1:20" ht="21.95" customHeight="1" x14ac:dyDescent="0.45">
      <c r="A540" s="456"/>
      <c r="B540" s="456"/>
      <c r="C540" s="456"/>
      <c r="D540" s="456"/>
      <c r="E540" s="456"/>
      <c r="F540" s="456"/>
      <c r="G540" s="456"/>
      <c r="H540" s="456"/>
      <c r="I540" s="456"/>
      <c r="J540" s="456"/>
      <c r="K540" s="456"/>
      <c r="L540" s="456"/>
      <c r="M540" s="456"/>
      <c r="N540" s="456"/>
      <c r="O540" s="456"/>
      <c r="P540" s="456"/>
      <c r="Q540" s="456"/>
      <c r="R540" s="456"/>
      <c r="S540" s="456"/>
      <c r="T540" s="456"/>
    </row>
    <row r="541" spans="1:20" ht="21.95" customHeight="1" x14ac:dyDescent="0.45">
      <c r="A541" s="456"/>
      <c r="B541" s="456"/>
      <c r="C541" s="456"/>
      <c r="D541" s="456"/>
      <c r="E541" s="456"/>
      <c r="F541" s="456"/>
      <c r="G541" s="456"/>
      <c r="H541" s="456"/>
      <c r="I541" s="456"/>
      <c r="J541" s="456"/>
      <c r="K541" s="456"/>
      <c r="L541" s="456"/>
      <c r="M541" s="456"/>
      <c r="N541" s="456"/>
      <c r="O541" s="456"/>
      <c r="P541" s="456"/>
      <c r="Q541" s="456"/>
      <c r="R541" s="456"/>
      <c r="S541" s="456"/>
      <c r="T541" s="456"/>
    </row>
    <row r="542" spans="1:20" ht="21.95" customHeight="1" x14ac:dyDescent="0.45">
      <c r="A542" s="456"/>
      <c r="B542" s="456"/>
      <c r="C542" s="456"/>
      <c r="D542" s="456"/>
      <c r="E542" s="456"/>
      <c r="F542" s="456"/>
      <c r="G542" s="456"/>
      <c r="H542" s="456"/>
      <c r="I542" s="456"/>
      <c r="J542" s="456"/>
      <c r="K542" s="456"/>
      <c r="L542" s="456"/>
      <c r="M542" s="456"/>
      <c r="N542" s="456"/>
      <c r="O542" s="456"/>
      <c r="P542" s="456"/>
      <c r="Q542" s="456"/>
      <c r="R542" s="456"/>
      <c r="S542" s="456"/>
      <c r="T542" s="456"/>
    </row>
    <row r="543" spans="1:20" ht="21.95" customHeight="1" x14ac:dyDescent="0.45">
      <c r="A543" s="456"/>
      <c r="B543" s="456"/>
      <c r="C543" s="456"/>
      <c r="D543" s="456"/>
      <c r="E543" s="456"/>
      <c r="F543" s="456"/>
      <c r="G543" s="456"/>
      <c r="H543" s="456"/>
      <c r="I543" s="456"/>
      <c r="J543" s="456"/>
      <c r="K543" s="456"/>
      <c r="L543" s="456"/>
      <c r="M543" s="456"/>
      <c r="N543" s="456"/>
      <c r="O543" s="456"/>
      <c r="P543" s="456"/>
      <c r="Q543" s="456"/>
      <c r="R543" s="456"/>
      <c r="S543" s="456"/>
      <c r="T543" s="456"/>
    </row>
    <row r="544" spans="1:20" ht="21.95" customHeight="1" x14ac:dyDescent="0.45">
      <c r="A544" s="456"/>
      <c r="B544" s="456"/>
      <c r="C544" s="456"/>
      <c r="D544" s="456"/>
      <c r="E544" s="456"/>
      <c r="F544" s="456"/>
      <c r="G544" s="456"/>
      <c r="H544" s="456"/>
      <c r="I544" s="456"/>
      <c r="J544" s="456"/>
      <c r="K544" s="456"/>
      <c r="L544" s="456"/>
      <c r="M544" s="456"/>
      <c r="N544" s="456"/>
      <c r="O544" s="456"/>
      <c r="P544" s="456"/>
      <c r="Q544" s="456"/>
      <c r="R544" s="456"/>
      <c r="S544" s="456"/>
      <c r="T544" s="456"/>
    </row>
    <row r="545" spans="1:20" ht="21.95" customHeight="1" x14ac:dyDescent="0.45">
      <c r="A545" s="456"/>
      <c r="B545" s="456"/>
      <c r="C545" s="456"/>
      <c r="D545" s="456"/>
      <c r="E545" s="456"/>
      <c r="F545" s="456"/>
      <c r="G545" s="456"/>
      <c r="H545" s="456"/>
      <c r="I545" s="456"/>
      <c r="J545" s="456"/>
      <c r="K545" s="456"/>
      <c r="L545" s="456"/>
      <c r="M545" s="456"/>
      <c r="N545" s="456"/>
      <c r="O545" s="456"/>
      <c r="P545" s="456"/>
      <c r="Q545" s="456"/>
      <c r="R545" s="456"/>
      <c r="S545" s="456"/>
      <c r="T545" s="456"/>
    </row>
    <row r="546" spans="1:20" ht="21.95" customHeight="1" x14ac:dyDescent="0.45">
      <c r="A546" s="456"/>
      <c r="B546" s="456"/>
      <c r="C546" s="456"/>
      <c r="D546" s="456"/>
      <c r="E546" s="456"/>
      <c r="F546" s="456"/>
      <c r="G546" s="456"/>
      <c r="H546" s="456"/>
      <c r="I546" s="456"/>
      <c r="J546" s="456"/>
      <c r="K546" s="456"/>
      <c r="L546" s="456"/>
      <c r="M546" s="456"/>
      <c r="N546" s="456"/>
      <c r="O546" s="456"/>
      <c r="P546" s="456"/>
      <c r="Q546" s="456"/>
      <c r="R546" s="456"/>
      <c r="S546" s="456"/>
      <c r="T546" s="456"/>
    </row>
    <row r="547" spans="1:20" ht="21.95" customHeight="1" x14ac:dyDescent="0.45">
      <c r="A547" s="456"/>
      <c r="B547" s="456"/>
      <c r="C547" s="456"/>
      <c r="D547" s="456"/>
      <c r="E547" s="456"/>
      <c r="F547" s="456"/>
      <c r="G547" s="456"/>
      <c r="H547" s="456"/>
      <c r="I547" s="456"/>
      <c r="J547" s="456"/>
      <c r="K547" s="456"/>
      <c r="L547" s="456"/>
      <c r="M547" s="456"/>
      <c r="N547" s="456"/>
      <c r="O547" s="456"/>
      <c r="P547" s="456"/>
      <c r="Q547" s="456"/>
      <c r="R547" s="456"/>
      <c r="S547" s="456"/>
      <c r="T547" s="456"/>
    </row>
    <row r="548" spans="1:20" ht="21.95" customHeight="1" x14ac:dyDescent="0.45">
      <c r="A548" s="456"/>
      <c r="B548" s="456"/>
      <c r="C548" s="456"/>
      <c r="D548" s="456"/>
      <c r="E548" s="456"/>
      <c r="F548" s="456"/>
      <c r="G548" s="456"/>
      <c r="H548" s="456"/>
      <c r="I548" s="456"/>
      <c r="J548" s="456"/>
      <c r="K548" s="456"/>
      <c r="L548" s="456"/>
      <c r="M548" s="456"/>
      <c r="N548" s="456"/>
      <c r="O548" s="456"/>
      <c r="P548" s="456"/>
      <c r="Q548" s="456"/>
      <c r="R548" s="456"/>
      <c r="S548" s="456"/>
      <c r="T548" s="456"/>
    </row>
    <row r="549" spans="1:20" ht="21.95" customHeight="1" x14ac:dyDescent="0.45">
      <c r="A549" s="456"/>
      <c r="B549" s="456"/>
      <c r="C549" s="456"/>
      <c r="D549" s="456"/>
      <c r="E549" s="456"/>
      <c r="F549" s="456"/>
      <c r="G549" s="456"/>
      <c r="H549" s="456"/>
      <c r="I549" s="456"/>
      <c r="J549" s="456"/>
      <c r="K549" s="456"/>
      <c r="L549" s="456"/>
      <c r="M549" s="456"/>
      <c r="N549" s="456"/>
      <c r="O549" s="456"/>
      <c r="P549" s="456"/>
      <c r="Q549" s="456"/>
      <c r="R549" s="456"/>
      <c r="S549" s="456"/>
      <c r="T549" s="456"/>
    </row>
    <row r="550" spans="1:20" ht="21.95" customHeight="1" x14ac:dyDescent="0.45">
      <c r="A550" s="456"/>
      <c r="B550" s="456"/>
      <c r="C550" s="456"/>
      <c r="D550" s="456"/>
      <c r="E550" s="456"/>
      <c r="F550" s="456"/>
      <c r="G550" s="456"/>
      <c r="H550" s="456"/>
      <c r="I550" s="456"/>
      <c r="J550" s="456"/>
      <c r="K550" s="456"/>
      <c r="L550" s="456"/>
      <c r="M550" s="456"/>
      <c r="N550" s="456"/>
      <c r="O550" s="456"/>
      <c r="P550" s="456"/>
      <c r="Q550" s="456"/>
      <c r="R550" s="456"/>
      <c r="S550" s="456"/>
      <c r="T550" s="456"/>
    </row>
    <row r="551" spans="1:20" ht="21.95" customHeight="1" x14ac:dyDescent="0.45">
      <c r="A551" s="456"/>
      <c r="B551" s="456"/>
      <c r="C551" s="456"/>
      <c r="D551" s="456"/>
      <c r="E551" s="456"/>
      <c r="F551" s="456"/>
      <c r="G551" s="456"/>
      <c r="H551" s="456"/>
      <c r="I551" s="456"/>
      <c r="J551" s="456"/>
      <c r="K551" s="456"/>
      <c r="L551" s="456"/>
      <c r="M551" s="456"/>
      <c r="N551" s="456"/>
      <c r="O551" s="456"/>
      <c r="P551" s="456"/>
      <c r="Q551" s="456"/>
      <c r="R551" s="456"/>
      <c r="S551" s="456"/>
      <c r="T551" s="456"/>
    </row>
    <row r="552" spans="1:20" ht="21.95" customHeight="1" x14ac:dyDescent="0.45">
      <c r="A552" s="456"/>
      <c r="B552" s="456"/>
      <c r="C552" s="456"/>
      <c r="D552" s="456"/>
      <c r="E552" s="456"/>
      <c r="F552" s="456"/>
      <c r="G552" s="456"/>
      <c r="H552" s="456"/>
      <c r="I552" s="456"/>
      <c r="J552" s="456"/>
      <c r="K552" s="456"/>
      <c r="L552" s="456"/>
      <c r="M552" s="456"/>
      <c r="N552" s="456"/>
      <c r="O552" s="456"/>
      <c r="P552" s="456"/>
      <c r="Q552" s="456"/>
      <c r="R552" s="456"/>
      <c r="S552" s="456"/>
      <c r="T552" s="456"/>
    </row>
    <row r="553" spans="1:20" ht="21.95" customHeight="1" x14ac:dyDescent="0.45">
      <c r="A553" s="456"/>
      <c r="B553" s="456"/>
      <c r="C553" s="456"/>
      <c r="D553" s="456"/>
      <c r="E553" s="456"/>
      <c r="F553" s="456"/>
      <c r="G553" s="456"/>
      <c r="H553" s="456"/>
      <c r="I553" s="456"/>
      <c r="J553" s="456"/>
      <c r="K553" s="456"/>
      <c r="L553" s="456"/>
      <c r="M553" s="456"/>
      <c r="N553" s="456"/>
      <c r="O553" s="456"/>
      <c r="P553" s="456"/>
      <c r="Q553" s="456"/>
      <c r="R553" s="456"/>
      <c r="S553" s="456"/>
      <c r="T553" s="456"/>
    </row>
    <row r="554" spans="1:20" ht="21.95" customHeight="1" x14ac:dyDescent="0.45">
      <c r="A554" s="456"/>
      <c r="B554" s="456"/>
      <c r="C554" s="456"/>
      <c r="D554" s="456"/>
      <c r="E554" s="456"/>
      <c r="F554" s="456"/>
      <c r="G554" s="456"/>
      <c r="H554" s="456"/>
      <c r="I554" s="456"/>
      <c r="J554" s="456"/>
      <c r="K554" s="456"/>
      <c r="L554" s="456"/>
      <c r="M554" s="456"/>
      <c r="N554" s="456"/>
      <c r="O554" s="456"/>
      <c r="P554" s="456"/>
      <c r="Q554" s="456"/>
      <c r="R554" s="456"/>
      <c r="S554" s="456"/>
      <c r="T554" s="456"/>
    </row>
    <row r="555" spans="1:20" ht="21.95" customHeight="1" x14ac:dyDescent="0.45">
      <c r="A555" s="456"/>
      <c r="B555" s="456"/>
      <c r="C555" s="456"/>
      <c r="D555" s="456"/>
      <c r="E555" s="456"/>
      <c r="F555" s="456"/>
      <c r="G555" s="456"/>
      <c r="H555" s="456"/>
      <c r="I555" s="456"/>
      <c r="J555" s="456"/>
      <c r="K555" s="456"/>
      <c r="L555" s="456"/>
      <c r="M555" s="456"/>
      <c r="N555" s="456"/>
      <c r="O555" s="456"/>
      <c r="P555" s="456"/>
      <c r="Q555" s="456"/>
      <c r="R555" s="456"/>
      <c r="S555" s="456"/>
      <c r="T555" s="456"/>
    </row>
    <row r="556" spans="1:20" ht="21.95" customHeight="1" x14ac:dyDescent="0.45">
      <c r="A556" s="456"/>
      <c r="B556" s="456"/>
      <c r="C556" s="456"/>
      <c r="D556" s="456"/>
      <c r="E556" s="456"/>
      <c r="F556" s="456"/>
      <c r="G556" s="456"/>
      <c r="H556" s="456"/>
      <c r="I556" s="456"/>
      <c r="J556" s="456"/>
      <c r="K556" s="456"/>
      <c r="L556" s="456"/>
      <c r="M556" s="456"/>
      <c r="N556" s="456"/>
      <c r="O556" s="456"/>
      <c r="P556" s="456"/>
      <c r="Q556" s="456"/>
      <c r="R556" s="456"/>
      <c r="S556" s="456"/>
      <c r="T556" s="456"/>
    </row>
    <row r="557" spans="1:20" ht="21.95" customHeight="1" x14ac:dyDescent="0.45">
      <c r="A557" s="456"/>
      <c r="B557" s="456"/>
      <c r="C557" s="456"/>
      <c r="D557" s="456"/>
      <c r="E557" s="456"/>
      <c r="F557" s="456"/>
      <c r="G557" s="456"/>
      <c r="H557" s="456"/>
      <c r="I557" s="456"/>
      <c r="J557" s="456"/>
      <c r="K557" s="456"/>
      <c r="L557" s="456"/>
      <c r="M557" s="456"/>
      <c r="N557" s="456"/>
      <c r="O557" s="456"/>
      <c r="P557" s="456"/>
      <c r="Q557" s="456"/>
      <c r="R557" s="456"/>
      <c r="S557" s="456"/>
      <c r="T557" s="456"/>
    </row>
    <row r="558" spans="1:20" ht="21.95" customHeight="1" x14ac:dyDescent="0.45">
      <c r="A558" s="456"/>
      <c r="B558" s="456"/>
      <c r="C558" s="456"/>
      <c r="D558" s="456"/>
      <c r="E558" s="456"/>
      <c r="F558" s="456"/>
      <c r="G558" s="456"/>
      <c r="H558" s="456"/>
      <c r="I558" s="456"/>
      <c r="J558" s="456"/>
      <c r="K558" s="456"/>
      <c r="L558" s="456"/>
      <c r="M558" s="456"/>
      <c r="N558" s="456"/>
      <c r="O558" s="456"/>
      <c r="P558" s="456"/>
      <c r="Q558" s="456"/>
      <c r="R558" s="456"/>
      <c r="S558" s="456"/>
      <c r="T558" s="456"/>
    </row>
    <row r="559" spans="1:20" ht="21.95" customHeight="1" x14ac:dyDescent="0.45">
      <c r="A559" s="456"/>
      <c r="B559" s="456"/>
      <c r="C559" s="456"/>
      <c r="D559" s="456"/>
      <c r="E559" s="456"/>
      <c r="F559" s="456"/>
      <c r="G559" s="456"/>
      <c r="H559" s="456"/>
      <c r="I559" s="456"/>
      <c r="J559" s="456"/>
      <c r="K559" s="456"/>
      <c r="L559" s="456"/>
      <c r="M559" s="456"/>
      <c r="N559" s="456"/>
      <c r="O559" s="456"/>
      <c r="P559" s="456"/>
      <c r="Q559" s="456"/>
      <c r="R559" s="456"/>
      <c r="S559" s="456"/>
      <c r="T559" s="456"/>
    </row>
    <row r="560" spans="1:20" ht="21.95" customHeight="1" x14ac:dyDescent="0.45">
      <c r="A560" s="456"/>
      <c r="B560" s="456"/>
      <c r="C560" s="456"/>
      <c r="D560" s="456"/>
      <c r="E560" s="456"/>
      <c r="F560" s="456"/>
      <c r="G560" s="456"/>
      <c r="H560" s="456"/>
      <c r="I560" s="456"/>
      <c r="J560" s="456"/>
      <c r="K560" s="456"/>
      <c r="L560" s="456"/>
      <c r="M560" s="456"/>
      <c r="N560" s="456"/>
      <c r="O560" s="456"/>
      <c r="P560" s="456"/>
      <c r="Q560" s="456"/>
      <c r="R560" s="456"/>
      <c r="S560" s="456"/>
      <c r="T560" s="456"/>
    </row>
    <row r="561" spans="1:20" ht="21.95" customHeight="1" x14ac:dyDescent="0.45">
      <c r="A561" s="456"/>
      <c r="B561" s="456"/>
      <c r="C561" s="456"/>
      <c r="D561" s="456"/>
      <c r="E561" s="456"/>
      <c r="F561" s="456"/>
      <c r="G561" s="456"/>
      <c r="H561" s="456"/>
      <c r="I561" s="456"/>
      <c r="J561" s="456"/>
      <c r="K561" s="456"/>
      <c r="L561" s="456"/>
      <c r="M561" s="456"/>
      <c r="N561" s="456"/>
      <c r="O561" s="456"/>
      <c r="P561" s="456"/>
      <c r="Q561" s="456"/>
      <c r="R561" s="456"/>
      <c r="S561" s="456"/>
      <c r="T561" s="456"/>
    </row>
    <row r="562" spans="1:20" ht="21.95" customHeight="1" x14ac:dyDescent="0.45">
      <c r="A562" s="456"/>
      <c r="B562" s="456"/>
      <c r="C562" s="456"/>
      <c r="D562" s="456"/>
      <c r="E562" s="456"/>
      <c r="F562" s="456"/>
      <c r="G562" s="456"/>
      <c r="H562" s="456"/>
      <c r="I562" s="456"/>
      <c r="J562" s="456"/>
      <c r="K562" s="456"/>
      <c r="L562" s="456"/>
      <c r="M562" s="456"/>
      <c r="N562" s="456"/>
      <c r="O562" s="456"/>
      <c r="P562" s="456"/>
      <c r="Q562" s="456"/>
      <c r="R562" s="456"/>
      <c r="S562" s="456"/>
      <c r="T562" s="456"/>
    </row>
    <row r="563" spans="1:20" ht="21.95" customHeight="1" x14ac:dyDescent="0.45">
      <c r="A563" s="456"/>
      <c r="B563" s="456"/>
      <c r="C563" s="456"/>
      <c r="D563" s="456"/>
      <c r="E563" s="456"/>
      <c r="F563" s="456"/>
      <c r="G563" s="456"/>
      <c r="H563" s="456"/>
      <c r="I563" s="456"/>
      <c r="J563" s="456"/>
      <c r="K563" s="456"/>
      <c r="L563" s="456"/>
      <c r="M563" s="456"/>
      <c r="N563" s="456"/>
      <c r="O563" s="456"/>
      <c r="P563" s="456"/>
      <c r="Q563" s="456"/>
      <c r="R563" s="456"/>
      <c r="S563" s="456"/>
      <c r="T563" s="456"/>
    </row>
    <row r="564" spans="1:20" ht="21.95" customHeight="1" x14ac:dyDescent="0.45">
      <c r="A564" s="456"/>
      <c r="B564" s="456"/>
      <c r="C564" s="456"/>
      <c r="D564" s="456"/>
      <c r="E564" s="456"/>
      <c r="F564" s="456"/>
      <c r="G564" s="456"/>
      <c r="H564" s="456"/>
      <c r="I564" s="456"/>
      <c r="J564" s="456"/>
      <c r="K564" s="456"/>
      <c r="L564" s="456"/>
      <c r="M564" s="456"/>
      <c r="N564" s="456"/>
      <c r="O564" s="456"/>
      <c r="P564" s="456"/>
      <c r="Q564" s="456"/>
      <c r="R564" s="456"/>
      <c r="S564" s="456"/>
      <c r="T564" s="456"/>
    </row>
    <row r="565" spans="1:20" ht="21.95" customHeight="1" x14ac:dyDescent="0.45">
      <c r="A565" s="456"/>
      <c r="B565" s="456"/>
      <c r="C565" s="456"/>
      <c r="D565" s="456"/>
      <c r="E565" s="456"/>
      <c r="F565" s="456"/>
      <c r="G565" s="456"/>
      <c r="H565" s="456"/>
      <c r="I565" s="456"/>
      <c r="J565" s="456"/>
      <c r="K565" s="456"/>
      <c r="L565" s="456"/>
      <c r="M565" s="456"/>
      <c r="N565" s="456"/>
      <c r="O565" s="456"/>
      <c r="P565" s="456"/>
      <c r="Q565" s="456"/>
      <c r="R565" s="456"/>
      <c r="S565" s="456"/>
      <c r="T565" s="456"/>
    </row>
    <row r="566" spans="1:20" ht="21.95" customHeight="1" x14ac:dyDescent="0.45">
      <c r="A566" s="456"/>
      <c r="B566" s="456"/>
      <c r="C566" s="456"/>
      <c r="D566" s="456"/>
      <c r="E566" s="456"/>
      <c r="F566" s="456"/>
      <c r="G566" s="456"/>
      <c r="H566" s="456"/>
      <c r="I566" s="456"/>
      <c r="J566" s="456"/>
      <c r="K566" s="456"/>
      <c r="L566" s="456"/>
      <c r="M566" s="456"/>
      <c r="N566" s="456"/>
      <c r="O566" s="456"/>
      <c r="P566" s="456"/>
      <c r="Q566" s="456"/>
      <c r="R566" s="456"/>
      <c r="S566" s="456"/>
      <c r="T566" s="456"/>
    </row>
    <row r="567" spans="1:20" ht="21.95" customHeight="1" x14ac:dyDescent="0.45">
      <c r="A567" s="456"/>
      <c r="B567" s="456"/>
      <c r="C567" s="456"/>
      <c r="D567" s="456"/>
      <c r="E567" s="456"/>
      <c r="F567" s="456"/>
      <c r="G567" s="456"/>
      <c r="H567" s="456"/>
      <c r="I567" s="456"/>
      <c r="J567" s="456"/>
      <c r="K567" s="456"/>
      <c r="L567" s="456"/>
      <c r="M567" s="456"/>
      <c r="N567" s="456"/>
      <c r="O567" s="456"/>
      <c r="P567" s="456"/>
      <c r="Q567" s="456"/>
      <c r="R567" s="456"/>
      <c r="S567" s="456"/>
      <c r="T567" s="456"/>
    </row>
    <row r="568" spans="1:20" ht="21.95" customHeight="1" x14ac:dyDescent="0.45">
      <c r="A568" s="456"/>
      <c r="B568" s="456"/>
      <c r="C568" s="456"/>
      <c r="D568" s="456"/>
      <c r="E568" s="456"/>
      <c r="F568" s="456"/>
      <c r="G568" s="456"/>
      <c r="H568" s="456"/>
      <c r="I568" s="456"/>
      <c r="J568" s="456"/>
      <c r="K568" s="456"/>
      <c r="L568" s="456"/>
      <c r="M568" s="456"/>
      <c r="N568" s="456"/>
      <c r="O568" s="456"/>
      <c r="P568" s="456"/>
      <c r="Q568" s="456"/>
      <c r="R568" s="456"/>
      <c r="S568" s="456"/>
      <c r="T568" s="456"/>
    </row>
    <row r="569" spans="1:20" ht="21.95" customHeight="1" x14ac:dyDescent="0.45">
      <c r="A569" s="456"/>
      <c r="B569" s="456"/>
      <c r="C569" s="456"/>
      <c r="D569" s="456"/>
      <c r="E569" s="456"/>
      <c r="F569" s="456"/>
      <c r="G569" s="456"/>
      <c r="H569" s="456"/>
      <c r="I569" s="456"/>
      <c r="J569" s="456"/>
      <c r="K569" s="456"/>
      <c r="L569" s="456"/>
      <c r="M569" s="456"/>
      <c r="N569" s="456"/>
      <c r="O569" s="456"/>
      <c r="P569" s="456"/>
      <c r="Q569" s="456"/>
      <c r="R569" s="456"/>
      <c r="S569" s="456"/>
      <c r="T569" s="456"/>
    </row>
    <row r="570" spans="1:20" ht="21.95" customHeight="1" x14ac:dyDescent="0.45">
      <c r="A570" s="456"/>
      <c r="B570" s="456"/>
      <c r="C570" s="456"/>
      <c r="D570" s="456"/>
      <c r="E570" s="456"/>
      <c r="F570" s="456"/>
      <c r="G570" s="456"/>
      <c r="H570" s="456"/>
      <c r="I570" s="456"/>
      <c r="J570" s="456"/>
      <c r="K570" s="456"/>
      <c r="L570" s="456"/>
      <c r="M570" s="456"/>
      <c r="N570" s="456"/>
      <c r="O570" s="456"/>
      <c r="P570" s="456"/>
      <c r="Q570" s="456"/>
      <c r="R570" s="456"/>
      <c r="S570" s="456"/>
      <c r="T570" s="456"/>
    </row>
    <row r="571" spans="1:20" ht="21.95" customHeight="1" x14ac:dyDescent="0.45">
      <c r="A571" s="456"/>
      <c r="B571" s="456"/>
      <c r="C571" s="456"/>
      <c r="D571" s="456"/>
      <c r="E571" s="456"/>
      <c r="F571" s="456"/>
      <c r="G571" s="456"/>
      <c r="H571" s="456"/>
      <c r="I571" s="456"/>
      <c r="J571" s="456"/>
      <c r="K571" s="456"/>
      <c r="L571" s="456"/>
      <c r="M571" s="456"/>
      <c r="N571" s="456"/>
      <c r="O571" s="456"/>
      <c r="P571" s="456"/>
      <c r="Q571" s="456"/>
      <c r="R571" s="456"/>
      <c r="S571" s="456"/>
      <c r="T571" s="456"/>
    </row>
    <row r="572" spans="1:20" ht="21.95" customHeight="1" x14ac:dyDescent="0.45">
      <c r="A572" s="456"/>
      <c r="B572" s="456"/>
      <c r="C572" s="456"/>
      <c r="D572" s="456"/>
      <c r="E572" s="456"/>
      <c r="F572" s="456"/>
      <c r="G572" s="456"/>
      <c r="H572" s="456"/>
      <c r="I572" s="456"/>
      <c r="J572" s="456"/>
      <c r="K572" s="456"/>
      <c r="L572" s="456"/>
      <c r="M572" s="456"/>
      <c r="N572" s="456"/>
      <c r="O572" s="456"/>
      <c r="P572" s="456"/>
      <c r="Q572" s="456"/>
      <c r="R572" s="456"/>
      <c r="S572" s="456"/>
      <c r="T572" s="456"/>
    </row>
    <row r="573" spans="1:20" ht="21.95" customHeight="1" x14ac:dyDescent="0.45">
      <c r="A573" s="456"/>
      <c r="B573" s="456"/>
      <c r="C573" s="456"/>
      <c r="D573" s="456"/>
      <c r="E573" s="456"/>
      <c r="F573" s="456"/>
      <c r="G573" s="456"/>
      <c r="H573" s="456"/>
      <c r="I573" s="456"/>
      <c r="J573" s="456"/>
      <c r="K573" s="456"/>
      <c r="L573" s="456"/>
      <c r="M573" s="456"/>
      <c r="N573" s="456"/>
      <c r="O573" s="456"/>
      <c r="P573" s="456"/>
      <c r="Q573" s="456"/>
      <c r="R573" s="456"/>
      <c r="S573" s="456"/>
      <c r="T573" s="456"/>
    </row>
    <row r="574" spans="1:20" ht="21.95" customHeight="1" x14ac:dyDescent="0.45">
      <c r="A574" s="456"/>
      <c r="B574" s="456"/>
      <c r="C574" s="456"/>
      <c r="D574" s="456"/>
      <c r="E574" s="456"/>
      <c r="F574" s="456"/>
      <c r="G574" s="456"/>
      <c r="H574" s="456"/>
      <c r="I574" s="456"/>
      <c r="J574" s="456"/>
      <c r="K574" s="456"/>
      <c r="L574" s="456"/>
      <c r="M574" s="456"/>
      <c r="N574" s="456"/>
      <c r="O574" s="456"/>
      <c r="P574" s="456"/>
      <c r="Q574" s="456"/>
      <c r="R574" s="456"/>
      <c r="S574" s="456"/>
      <c r="T574" s="456"/>
    </row>
    <row r="575" spans="1:20" ht="21.95" customHeight="1" x14ac:dyDescent="0.45">
      <c r="A575" s="456"/>
      <c r="B575" s="456"/>
      <c r="C575" s="456"/>
      <c r="D575" s="456"/>
      <c r="E575" s="456"/>
      <c r="F575" s="456"/>
      <c r="G575" s="456"/>
      <c r="H575" s="456"/>
      <c r="I575" s="456"/>
      <c r="J575" s="456"/>
      <c r="K575" s="456"/>
      <c r="L575" s="456"/>
      <c r="M575" s="456"/>
      <c r="N575" s="456"/>
      <c r="O575" s="456"/>
      <c r="P575" s="456"/>
      <c r="Q575" s="456"/>
      <c r="R575" s="456"/>
      <c r="S575" s="456"/>
      <c r="T575" s="456"/>
    </row>
    <row r="576" spans="1:20" ht="21.95" customHeight="1" x14ac:dyDescent="0.45">
      <c r="A576" s="456"/>
      <c r="B576" s="456"/>
      <c r="C576" s="456"/>
      <c r="D576" s="456"/>
      <c r="E576" s="456"/>
      <c r="F576" s="456"/>
      <c r="G576" s="456"/>
      <c r="H576" s="456"/>
      <c r="I576" s="456"/>
      <c r="J576" s="456"/>
      <c r="K576" s="456"/>
      <c r="L576" s="456"/>
      <c r="M576" s="456"/>
      <c r="N576" s="456"/>
      <c r="O576" s="456"/>
      <c r="P576" s="456"/>
      <c r="Q576" s="456"/>
      <c r="R576" s="456"/>
      <c r="S576" s="456"/>
      <c r="T576" s="456"/>
    </row>
    <row r="577" spans="1:20" ht="21.95" customHeight="1" x14ac:dyDescent="0.45">
      <c r="A577" s="456"/>
      <c r="B577" s="456"/>
      <c r="C577" s="456"/>
      <c r="D577" s="456"/>
      <c r="E577" s="456"/>
      <c r="F577" s="456"/>
      <c r="G577" s="456"/>
      <c r="H577" s="456"/>
      <c r="I577" s="456"/>
      <c r="J577" s="456"/>
      <c r="K577" s="456"/>
      <c r="L577" s="456"/>
      <c r="M577" s="456"/>
      <c r="N577" s="456"/>
      <c r="O577" s="456"/>
      <c r="P577" s="456"/>
      <c r="Q577" s="456"/>
      <c r="R577" s="456"/>
      <c r="S577" s="456"/>
      <c r="T577" s="456"/>
    </row>
    <row r="578" spans="1:20" ht="21.95" customHeight="1" x14ac:dyDescent="0.45">
      <c r="A578" s="456"/>
      <c r="B578" s="456"/>
      <c r="C578" s="456"/>
      <c r="D578" s="456"/>
      <c r="E578" s="456"/>
      <c r="F578" s="456"/>
      <c r="G578" s="456"/>
      <c r="H578" s="456"/>
      <c r="I578" s="456"/>
      <c r="J578" s="456"/>
      <c r="K578" s="456"/>
      <c r="L578" s="456"/>
      <c r="M578" s="456"/>
      <c r="N578" s="456"/>
      <c r="O578" s="456"/>
      <c r="P578" s="456"/>
      <c r="Q578" s="456"/>
      <c r="R578" s="456"/>
      <c r="S578" s="456"/>
      <c r="T578" s="456"/>
    </row>
    <row r="579" spans="1:20" ht="21.95" customHeight="1" x14ac:dyDescent="0.45">
      <c r="A579" s="456"/>
      <c r="B579" s="456"/>
      <c r="C579" s="456"/>
      <c r="D579" s="456"/>
      <c r="E579" s="456"/>
      <c r="F579" s="456"/>
      <c r="G579" s="456"/>
      <c r="H579" s="456"/>
      <c r="I579" s="456"/>
      <c r="J579" s="456"/>
      <c r="K579" s="456"/>
      <c r="L579" s="456"/>
      <c r="M579" s="456"/>
      <c r="N579" s="456"/>
      <c r="O579" s="456"/>
      <c r="P579" s="456"/>
      <c r="Q579" s="456"/>
      <c r="R579" s="456"/>
      <c r="S579" s="456"/>
      <c r="T579" s="456"/>
    </row>
    <row r="580" spans="1:20" ht="21.95" customHeight="1" x14ac:dyDescent="0.45">
      <c r="A580" s="456"/>
      <c r="B580" s="456"/>
      <c r="C580" s="456"/>
      <c r="D580" s="456"/>
      <c r="E580" s="456"/>
      <c r="F580" s="456"/>
      <c r="G580" s="456"/>
      <c r="H580" s="456"/>
      <c r="I580" s="456"/>
      <c r="J580" s="456"/>
      <c r="K580" s="456"/>
      <c r="L580" s="456"/>
      <c r="M580" s="456"/>
      <c r="N580" s="456"/>
      <c r="O580" s="456"/>
      <c r="P580" s="456"/>
      <c r="Q580" s="456"/>
      <c r="R580" s="456"/>
      <c r="S580" s="456"/>
      <c r="T580" s="456"/>
    </row>
    <row r="581" spans="1:20" ht="21.95" customHeight="1" x14ac:dyDescent="0.45">
      <c r="A581" s="456"/>
      <c r="B581" s="456"/>
      <c r="C581" s="456"/>
      <c r="D581" s="456"/>
      <c r="E581" s="456"/>
      <c r="F581" s="456"/>
      <c r="G581" s="456"/>
      <c r="H581" s="456"/>
      <c r="I581" s="456"/>
      <c r="J581" s="456"/>
      <c r="K581" s="456"/>
      <c r="L581" s="456"/>
      <c r="M581" s="456"/>
      <c r="N581" s="456"/>
      <c r="O581" s="456"/>
      <c r="P581" s="456"/>
      <c r="Q581" s="456"/>
      <c r="R581" s="456"/>
      <c r="S581" s="456"/>
      <c r="T581" s="456"/>
    </row>
    <row r="582" spans="1:20" ht="21.95" customHeight="1" x14ac:dyDescent="0.45">
      <c r="A582" s="456"/>
      <c r="B582" s="456"/>
      <c r="C582" s="456"/>
      <c r="D582" s="456"/>
      <c r="E582" s="456"/>
      <c r="F582" s="456"/>
      <c r="G582" s="456"/>
      <c r="H582" s="456"/>
      <c r="I582" s="456"/>
      <c r="J582" s="456"/>
      <c r="K582" s="456"/>
      <c r="L582" s="456"/>
      <c r="M582" s="456"/>
      <c r="N582" s="456"/>
      <c r="O582" s="456"/>
      <c r="P582" s="456"/>
      <c r="Q582" s="456"/>
      <c r="R582" s="456"/>
      <c r="S582" s="456"/>
      <c r="T582" s="456"/>
    </row>
    <row r="583" spans="1:20" ht="21.95" customHeight="1" x14ac:dyDescent="0.45">
      <c r="A583" s="456"/>
      <c r="B583" s="456"/>
      <c r="C583" s="456"/>
      <c r="D583" s="456"/>
      <c r="E583" s="456"/>
      <c r="F583" s="456"/>
      <c r="G583" s="456"/>
      <c r="H583" s="456"/>
      <c r="I583" s="456"/>
      <c r="J583" s="456"/>
      <c r="K583" s="456"/>
      <c r="L583" s="456"/>
      <c r="M583" s="456"/>
      <c r="N583" s="456"/>
      <c r="O583" s="456"/>
      <c r="P583" s="456"/>
      <c r="Q583" s="456"/>
      <c r="R583" s="456"/>
      <c r="S583" s="456"/>
      <c r="T583" s="456"/>
    </row>
    <row r="584" spans="1:20" ht="21.95" customHeight="1" x14ac:dyDescent="0.45">
      <c r="A584" s="456"/>
      <c r="B584" s="456"/>
      <c r="C584" s="456"/>
      <c r="D584" s="456"/>
      <c r="E584" s="456"/>
      <c r="F584" s="456"/>
      <c r="G584" s="456"/>
      <c r="H584" s="456"/>
      <c r="I584" s="456"/>
      <c r="J584" s="456"/>
      <c r="K584" s="456"/>
      <c r="L584" s="456"/>
      <c r="M584" s="456"/>
      <c r="N584" s="456"/>
      <c r="O584" s="456"/>
      <c r="P584" s="456"/>
      <c r="Q584" s="456"/>
      <c r="R584" s="456"/>
      <c r="S584" s="456"/>
      <c r="T584" s="456"/>
    </row>
    <row r="585" spans="1:20" ht="21.95" customHeight="1" x14ac:dyDescent="0.45">
      <c r="A585" s="456"/>
      <c r="B585" s="456"/>
      <c r="C585" s="456"/>
      <c r="D585" s="456"/>
      <c r="E585" s="456"/>
      <c r="F585" s="456"/>
      <c r="G585" s="456"/>
      <c r="H585" s="456"/>
      <c r="I585" s="456"/>
      <c r="J585" s="456"/>
      <c r="K585" s="456"/>
      <c r="L585" s="456"/>
      <c r="M585" s="456"/>
      <c r="N585" s="456"/>
      <c r="O585" s="456"/>
      <c r="P585" s="456"/>
      <c r="Q585" s="456"/>
      <c r="R585" s="456"/>
      <c r="S585" s="456"/>
      <c r="T585" s="456"/>
    </row>
    <row r="586" spans="1:20" ht="21.95" customHeight="1" x14ac:dyDescent="0.45">
      <c r="A586" s="456"/>
      <c r="B586" s="456"/>
      <c r="C586" s="456"/>
      <c r="D586" s="456"/>
      <c r="E586" s="456"/>
      <c r="F586" s="456"/>
      <c r="G586" s="456"/>
      <c r="H586" s="456"/>
      <c r="I586" s="456"/>
      <c r="J586" s="456"/>
      <c r="K586" s="456"/>
      <c r="L586" s="456"/>
      <c r="M586" s="456"/>
      <c r="N586" s="456"/>
      <c r="O586" s="456"/>
      <c r="P586" s="456"/>
      <c r="Q586" s="456"/>
      <c r="R586" s="456"/>
      <c r="S586" s="456"/>
      <c r="T586" s="456"/>
    </row>
    <row r="587" spans="1:20" ht="21.95" customHeight="1" x14ac:dyDescent="0.45">
      <c r="A587" s="456"/>
      <c r="B587" s="456"/>
      <c r="C587" s="456"/>
      <c r="D587" s="456"/>
      <c r="E587" s="456"/>
      <c r="F587" s="456"/>
      <c r="G587" s="456"/>
      <c r="H587" s="456"/>
      <c r="I587" s="456"/>
      <c r="J587" s="456"/>
      <c r="K587" s="456"/>
      <c r="L587" s="456"/>
      <c r="M587" s="456"/>
      <c r="N587" s="456"/>
      <c r="O587" s="456"/>
      <c r="P587" s="456"/>
      <c r="Q587" s="456"/>
      <c r="R587" s="456"/>
      <c r="S587" s="456"/>
      <c r="T587" s="456"/>
    </row>
    <row r="588" spans="1:20" ht="21.95" customHeight="1" x14ac:dyDescent="0.45">
      <c r="A588" s="456"/>
      <c r="B588" s="456"/>
      <c r="C588" s="456"/>
      <c r="D588" s="456"/>
      <c r="E588" s="456"/>
      <c r="F588" s="456"/>
      <c r="G588" s="456"/>
      <c r="H588" s="456"/>
      <c r="I588" s="456"/>
      <c r="J588" s="456"/>
      <c r="K588" s="456"/>
      <c r="L588" s="456"/>
      <c r="M588" s="456"/>
      <c r="N588" s="456"/>
      <c r="O588" s="456"/>
      <c r="P588" s="456"/>
      <c r="Q588" s="456"/>
      <c r="R588" s="456"/>
      <c r="S588" s="456"/>
      <c r="T588" s="456"/>
    </row>
    <row r="589" spans="1:20" ht="21.95" customHeight="1" x14ac:dyDescent="0.45">
      <c r="A589" s="456"/>
      <c r="B589" s="456"/>
      <c r="C589" s="456"/>
      <c r="D589" s="456"/>
      <c r="E589" s="456"/>
      <c r="F589" s="456"/>
      <c r="G589" s="456"/>
      <c r="H589" s="456"/>
      <c r="I589" s="456"/>
      <c r="J589" s="456"/>
      <c r="K589" s="456"/>
      <c r="L589" s="456"/>
      <c r="M589" s="456"/>
      <c r="N589" s="456"/>
      <c r="O589" s="456"/>
      <c r="P589" s="456"/>
      <c r="Q589" s="456"/>
      <c r="R589" s="456"/>
      <c r="S589" s="456"/>
      <c r="T589" s="456"/>
    </row>
    <row r="590" spans="1:20" ht="21.95" customHeight="1" x14ac:dyDescent="0.45">
      <c r="A590" s="456"/>
      <c r="B590" s="456"/>
      <c r="C590" s="456"/>
      <c r="D590" s="456"/>
      <c r="E590" s="456"/>
      <c r="F590" s="456"/>
      <c r="G590" s="456"/>
      <c r="H590" s="456"/>
      <c r="I590" s="456"/>
      <c r="J590" s="456"/>
      <c r="K590" s="456"/>
      <c r="L590" s="456"/>
      <c r="M590" s="456"/>
      <c r="N590" s="456"/>
      <c r="O590" s="456"/>
      <c r="P590" s="456"/>
      <c r="Q590" s="456"/>
      <c r="R590" s="456"/>
      <c r="S590" s="456"/>
      <c r="T590" s="456"/>
    </row>
    <row r="591" spans="1:20" ht="21.95" customHeight="1" x14ac:dyDescent="0.45">
      <c r="A591" s="456"/>
      <c r="B591" s="456"/>
      <c r="C591" s="456"/>
      <c r="D591" s="456"/>
      <c r="E591" s="456"/>
      <c r="F591" s="456"/>
      <c r="G591" s="456"/>
      <c r="H591" s="456"/>
      <c r="I591" s="456"/>
      <c r="J591" s="456"/>
      <c r="K591" s="456"/>
      <c r="L591" s="456"/>
      <c r="M591" s="456"/>
      <c r="N591" s="456"/>
      <c r="O591" s="456"/>
      <c r="P591" s="456"/>
      <c r="Q591" s="456"/>
      <c r="R591" s="456"/>
      <c r="S591" s="456"/>
      <c r="T591" s="456"/>
    </row>
    <row r="592" spans="1:20" ht="21.95" customHeight="1" x14ac:dyDescent="0.45">
      <c r="A592" s="456"/>
      <c r="B592" s="456"/>
      <c r="C592" s="456"/>
      <c r="D592" s="456"/>
      <c r="E592" s="456"/>
      <c r="F592" s="456"/>
      <c r="G592" s="456"/>
      <c r="H592" s="456"/>
      <c r="I592" s="456"/>
      <c r="J592" s="456"/>
      <c r="K592" s="456"/>
      <c r="L592" s="456"/>
      <c r="M592" s="456"/>
      <c r="N592" s="456"/>
      <c r="O592" s="456"/>
      <c r="P592" s="456"/>
      <c r="Q592" s="456"/>
      <c r="R592" s="456"/>
      <c r="S592" s="456"/>
      <c r="T592" s="456"/>
    </row>
    <row r="593" spans="1:20" ht="21.95" customHeight="1" x14ac:dyDescent="0.45">
      <c r="A593" s="456"/>
      <c r="B593" s="456"/>
      <c r="C593" s="456"/>
      <c r="D593" s="456"/>
      <c r="E593" s="456"/>
      <c r="F593" s="456"/>
      <c r="G593" s="456"/>
      <c r="H593" s="456"/>
      <c r="I593" s="456"/>
      <c r="J593" s="456"/>
      <c r="K593" s="456"/>
      <c r="L593" s="456"/>
      <c r="M593" s="456"/>
      <c r="N593" s="456"/>
      <c r="O593" s="456"/>
      <c r="P593" s="456"/>
      <c r="Q593" s="456"/>
      <c r="R593" s="456"/>
      <c r="S593" s="456"/>
      <c r="T593" s="456"/>
    </row>
    <row r="594" spans="1:20" ht="21.95" customHeight="1" x14ac:dyDescent="0.45">
      <c r="A594" s="456"/>
      <c r="B594" s="456"/>
      <c r="C594" s="456"/>
      <c r="D594" s="456"/>
      <c r="E594" s="456"/>
      <c r="F594" s="456"/>
      <c r="G594" s="456"/>
      <c r="H594" s="456"/>
      <c r="I594" s="456"/>
      <c r="J594" s="456"/>
      <c r="K594" s="456"/>
      <c r="L594" s="456"/>
      <c r="M594" s="456"/>
      <c r="N594" s="456"/>
      <c r="O594" s="456"/>
      <c r="P594" s="456"/>
      <c r="Q594" s="456"/>
      <c r="R594" s="456"/>
      <c r="S594" s="456"/>
      <c r="T594" s="456"/>
    </row>
    <row r="595" spans="1:20" ht="21.95" customHeight="1" x14ac:dyDescent="0.45">
      <c r="A595" s="456"/>
      <c r="B595" s="456"/>
      <c r="C595" s="456"/>
      <c r="D595" s="456"/>
      <c r="E595" s="456"/>
      <c r="F595" s="456"/>
      <c r="G595" s="456"/>
      <c r="H595" s="456"/>
      <c r="I595" s="456"/>
      <c r="J595" s="456"/>
      <c r="K595" s="456"/>
      <c r="L595" s="456"/>
      <c r="M595" s="456"/>
      <c r="N595" s="456"/>
      <c r="O595" s="456"/>
      <c r="P595" s="456"/>
      <c r="Q595" s="456"/>
      <c r="R595" s="456"/>
      <c r="S595" s="456"/>
      <c r="T595" s="456"/>
    </row>
    <row r="596" spans="1:20" ht="21.95" customHeight="1" x14ac:dyDescent="0.45">
      <c r="A596" s="456"/>
      <c r="B596" s="456"/>
      <c r="C596" s="456"/>
      <c r="D596" s="456"/>
      <c r="E596" s="456"/>
      <c r="F596" s="456"/>
      <c r="G596" s="456"/>
      <c r="H596" s="456"/>
      <c r="I596" s="456"/>
      <c r="J596" s="456"/>
      <c r="K596" s="456"/>
      <c r="L596" s="456"/>
      <c r="M596" s="456"/>
      <c r="N596" s="456"/>
      <c r="O596" s="456"/>
      <c r="P596" s="456"/>
      <c r="Q596" s="456"/>
      <c r="R596" s="456"/>
      <c r="S596" s="456"/>
      <c r="T596" s="456"/>
    </row>
    <row r="597" spans="1:20" ht="21.95" customHeight="1" x14ac:dyDescent="0.45">
      <c r="A597" s="456"/>
      <c r="B597" s="456"/>
      <c r="C597" s="456"/>
      <c r="D597" s="456"/>
      <c r="E597" s="456"/>
      <c r="F597" s="456"/>
      <c r="G597" s="456"/>
      <c r="H597" s="456"/>
      <c r="I597" s="456"/>
      <c r="J597" s="456"/>
      <c r="K597" s="456"/>
      <c r="L597" s="456"/>
      <c r="M597" s="456"/>
      <c r="N597" s="456"/>
      <c r="O597" s="456"/>
      <c r="P597" s="456"/>
      <c r="Q597" s="456"/>
      <c r="R597" s="456"/>
      <c r="S597" s="456"/>
      <c r="T597" s="456"/>
    </row>
    <row r="598" spans="1:20" ht="21.95" customHeight="1" x14ac:dyDescent="0.45">
      <c r="A598" s="456"/>
      <c r="B598" s="456"/>
      <c r="C598" s="456"/>
      <c r="D598" s="456"/>
      <c r="E598" s="456"/>
      <c r="F598" s="456"/>
      <c r="G598" s="456"/>
      <c r="H598" s="456"/>
      <c r="I598" s="456"/>
      <c r="J598" s="456"/>
      <c r="K598" s="456"/>
      <c r="L598" s="456"/>
      <c r="M598" s="456"/>
      <c r="N598" s="456"/>
      <c r="O598" s="456"/>
      <c r="P598" s="456"/>
      <c r="Q598" s="456"/>
      <c r="R598" s="456"/>
      <c r="S598" s="456"/>
      <c r="T598" s="456"/>
    </row>
    <row r="599" spans="1:20" ht="21.95" customHeight="1" x14ac:dyDescent="0.45">
      <c r="A599" s="456"/>
      <c r="B599" s="456"/>
      <c r="C599" s="456"/>
      <c r="D599" s="456"/>
      <c r="E599" s="456"/>
      <c r="F599" s="456"/>
      <c r="G599" s="456"/>
      <c r="H599" s="456"/>
      <c r="I599" s="456"/>
      <c r="J599" s="456"/>
      <c r="K599" s="456"/>
      <c r="L599" s="456"/>
      <c r="M599" s="456"/>
      <c r="N599" s="456"/>
      <c r="O599" s="456"/>
      <c r="P599" s="456"/>
      <c r="Q599" s="456"/>
      <c r="R599" s="456"/>
      <c r="S599" s="456"/>
      <c r="T599" s="456"/>
    </row>
    <row r="600" spans="1:20" ht="21.95" customHeight="1" x14ac:dyDescent="0.45">
      <c r="A600" s="456"/>
      <c r="B600" s="456"/>
      <c r="C600" s="456"/>
      <c r="D600" s="456"/>
      <c r="E600" s="456"/>
      <c r="F600" s="456"/>
      <c r="G600" s="456"/>
      <c r="H600" s="456"/>
      <c r="I600" s="456"/>
      <c r="J600" s="456"/>
      <c r="K600" s="456"/>
      <c r="L600" s="456"/>
      <c r="M600" s="456"/>
      <c r="N600" s="456"/>
      <c r="O600" s="456"/>
      <c r="P600" s="456"/>
      <c r="Q600" s="456"/>
      <c r="R600" s="456"/>
      <c r="S600" s="456"/>
      <c r="T600" s="456"/>
    </row>
    <row r="601" spans="1:20" ht="21.95" customHeight="1" x14ac:dyDescent="0.45">
      <c r="A601" s="456"/>
      <c r="B601" s="456"/>
      <c r="C601" s="456"/>
      <c r="D601" s="456"/>
      <c r="E601" s="456"/>
      <c r="F601" s="456"/>
      <c r="G601" s="456"/>
      <c r="H601" s="456"/>
      <c r="I601" s="456"/>
      <c r="J601" s="456"/>
      <c r="K601" s="456"/>
      <c r="L601" s="456"/>
      <c r="M601" s="456"/>
      <c r="N601" s="456"/>
      <c r="O601" s="456"/>
      <c r="P601" s="456"/>
      <c r="Q601" s="456"/>
      <c r="R601" s="456"/>
      <c r="S601" s="456"/>
      <c r="T601" s="456"/>
    </row>
    <row r="602" spans="1:20" ht="21.95" customHeight="1" x14ac:dyDescent="0.45">
      <c r="A602" s="456"/>
      <c r="B602" s="456"/>
      <c r="C602" s="456"/>
      <c r="D602" s="456"/>
      <c r="E602" s="456"/>
      <c r="F602" s="456"/>
      <c r="G602" s="456"/>
      <c r="H602" s="456"/>
      <c r="I602" s="456"/>
      <c r="J602" s="456"/>
      <c r="K602" s="456"/>
      <c r="L602" s="456"/>
      <c r="M602" s="456"/>
      <c r="N602" s="456"/>
      <c r="O602" s="456"/>
      <c r="P602" s="456"/>
      <c r="Q602" s="456"/>
      <c r="R602" s="456"/>
      <c r="S602" s="456"/>
      <c r="T602" s="456"/>
    </row>
    <row r="603" spans="1:20" ht="21.95" customHeight="1" x14ac:dyDescent="0.45">
      <c r="A603" s="456"/>
      <c r="B603" s="456"/>
      <c r="C603" s="456"/>
      <c r="D603" s="456"/>
      <c r="E603" s="456"/>
      <c r="F603" s="456"/>
      <c r="G603" s="456"/>
      <c r="H603" s="456"/>
      <c r="I603" s="456"/>
      <c r="J603" s="456"/>
      <c r="K603" s="456"/>
      <c r="L603" s="456"/>
      <c r="M603" s="456"/>
      <c r="N603" s="456"/>
      <c r="O603" s="456"/>
      <c r="P603" s="456"/>
      <c r="Q603" s="456"/>
      <c r="R603" s="456"/>
      <c r="S603" s="456"/>
      <c r="T603" s="456"/>
    </row>
    <row r="604" spans="1:20" ht="21.95" customHeight="1" x14ac:dyDescent="0.45">
      <c r="A604" s="456"/>
      <c r="B604" s="456"/>
      <c r="C604" s="456"/>
      <c r="D604" s="456"/>
      <c r="E604" s="456"/>
      <c r="F604" s="456"/>
      <c r="G604" s="456"/>
      <c r="H604" s="456"/>
      <c r="I604" s="456"/>
      <c r="J604" s="456"/>
      <c r="K604" s="456"/>
      <c r="L604" s="456"/>
      <c r="M604" s="456"/>
      <c r="N604" s="456"/>
      <c r="O604" s="456"/>
      <c r="P604" s="456"/>
      <c r="Q604" s="456"/>
      <c r="R604" s="456"/>
      <c r="S604" s="456"/>
      <c r="T604" s="456"/>
    </row>
    <row r="605" spans="1:20" ht="21.95" customHeight="1" x14ac:dyDescent="0.45">
      <c r="A605" s="456"/>
      <c r="B605" s="456"/>
      <c r="C605" s="456"/>
      <c r="D605" s="456"/>
      <c r="E605" s="456"/>
      <c r="F605" s="456"/>
      <c r="G605" s="456"/>
      <c r="H605" s="456"/>
      <c r="I605" s="456"/>
      <c r="J605" s="456"/>
      <c r="K605" s="456"/>
      <c r="L605" s="456"/>
      <c r="M605" s="456"/>
      <c r="N605" s="456"/>
      <c r="O605" s="456"/>
      <c r="P605" s="456"/>
      <c r="Q605" s="456"/>
      <c r="R605" s="456"/>
      <c r="S605" s="456"/>
      <c r="T605" s="456"/>
    </row>
    <row r="606" spans="1:20" ht="21.95" customHeight="1" x14ac:dyDescent="0.45">
      <c r="A606" s="456"/>
      <c r="B606" s="456"/>
      <c r="C606" s="456"/>
      <c r="D606" s="456"/>
      <c r="E606" s="456"/>
      <c r="F606" s="456"/>
      <c r="G606" s="456"/>
      <c r="H606" s="456"/>
      <c r="I606" s="456"/>
      <c r="J606" s="456"/>
      <c r="K606" s="456"/>
      <c r="L606" s="456"/>
      <c r="M606" s="456"/>
      <c r="N606" s="456"/>
      <c r="O606" s="456"/>
      <c r="P606" s="456"/>
      <c r="Q606" s="456"/>
      <c r="R606" s="456"/>
      <c r="S606" s="456"/>
      <c r="T606" s="456"/>
    </row>
    <row r="607" spans="1:20" ht="21.95" customHeight="1" x14ac:dyDescent="0.45">
      <c r="A607" s="456"/>
      <c r="B607" s="456"/>
      <c r="C607" s="456"/>
      <c r="D607" s="456"/>
      <c r="E607" s="456"/>
      <c r="F607" s="456"/>
      <c r="G607" s="456"/>
      <c r="H607" s="456"/>
      <c r="I607" s="456"/>
      <c r="J607" s="456"/>
      <c r="K607" s="456"/>
      <c r="L607" s="456"/>
      <c r="M607" s="456"/>
      <c r="N607" s="456"/>
      <c r="O607" s="456"/>
      <c r="P607" s="456"/>
      <c r="Q607" s="456"/>
      <c r="R607" s="456"/>
      <c r="S607" s="456"/>
      <c r="T607" s="456"/>
    </row>
    <row r="608" spans="1:20" ht="21.95" customHeight="1" x14ac:dyDescent="0.45">
      <c r="A608" s="456"/>
      <c r="B608" s="456"/>
      <c r="C608" s="456"/>
      <c r="D608" s="456"/>
      <c r="E608" s="456"/>
      <c r="F608" s="456"/>
      <c r="G608" s="456"/>
      <c r="H608" s="456"/>
      <c r="I608" s="456"/>
      <c r="J608" s="456"/>
      <c r="K608" s="456"/>
      <c r="L608" s="456"/>
      <c r="M608" s="456"/>
      <c r="N608" s="456"/>
      <c r="O608" s="456"/>
      <c r="P608" s="456"/>
      <c r="Q608" s="456"/>
      <c r="R608" s="456"/>
      <c r="S608" s="456"/>
      <c r="T608" s="456"/>
    </row>
    <row r="609" spans="1:20" ht="21.95" customHeight="1" x14ac:dyDescent="0.45">
      <c r="A609" s="456"/>
      <c r="B609" s="456"/>
      <c r="C609" s="456"/>
      <c r="D609" s="456"/>
      <c r="E609" s="456"/>
      <c r="F609" s="456"/>
      <c r="G609" s="456"/>
      <c r="H609" s="456"/>
      <c r="I609" s="456"/>
      <c r="J609" s="456"/>
      <c r="K609" s="456"/>
      <c r="L609" s="456"/>
      <c r="M609" s="456"/>
      <c r="N609" s="456"/>
      <c r="O609" s="456"/>
      <c r="P609" s="456"/>
      <c r="Q609" s="456"/>
      <c r="R609" s="456"/>
      <c r="S609" s="456"/>
      <c r="T609" s="456"/>
    </row>
    <row r="610" spans="1:20" ht="21.95" customHeight="1" x14ac:dyDescent="0.45">
      <c r="A610" s="456"/>
      <c r="B610" s="456"/>
      <c r="C610" s="456"/>
      <c r="D610" s="456"/>
      <c r="E610" s="456"/>
      <c r="F610" s="456"/>
      <c r="G610" s="456"/>
      <c r="H610" s="456"/>
      <c r="I610" s="456"/>
      <c r="J610" s="456"/>
      <c r="K610" s="456"/>
      <c r="L610" s="456"/>
      <c r="M610" s="456"/>
      <c r="N610" s="456"/>
      <c r="O610" s="456"/>
      <c r="P610" s="456"/>
      <c r="Q610" s="456"/>
      <c r="R610" s="456"/>
      <c r="S610" s="456"/>
      <c r="T610" s="456"/>
    </row>
    <row r="611" spans="1:20" ht="21.95" customHeight="1" x14ac:dyDescent="0.45">
      <c r="A611" s="456"/>
      <c r="B611" s="456"/>
      <c r="C611" s="456"/>
      <c r="D611" s="456"/>
      <c r="E611" s="456"/>
      <c r="F611" s="456"/>
      <c r="G611" s="456"/>
      <c r="H611" s="456"/>
      <c r="I611" s="456"/>
      <c r="J611" s="456"/>
      <c r="K611" s="456"/>
      <c r="L611" s="456"/>
      <c r="M611" s="456"/>
      <c r="N611" s="456"/>
      <c r="O611" s="456"/>
      <c r="P611" s="456"/>
      <c r="Q611" s="456"/>
      <c r="R611" s="456"/>
      <c r="S611" s="456"/>
      <c r="T611" s="456"/>
    </row>
    <row r="612" spans="1:20" ht="21.95" customHeight="1" x14ac:dyDescent="0.45">
      <c r="A612" s="456"/>
      <c r="B612" s="456"/>
      <c r="C612" s="456"/>
      <c r="D612" s="456"/>
      <c r="E612" s="456"/>
      <c r="F612" s="456"/>
      <c r="G612" s="456"/>
      <c r="H612" s="456"/>
      <c r="I612" s="456"/>
      <c r="J612" s="456"/>
      <c r="K612" s="456"/>
      <c r="L612" s="456"/>
      <c r="M612" s="456"/>
      <c r="N612" s="456"/>
      <c r="O612" s="456"/>
      <c r="P612" s="456"/>
      <c r="Q612" s="456"/>
      <c r="R612" s="456"/>
      <c r="S612" s="456"/>
      <c r="T612" s="456"/>
    </row>
    <row r="613" spans="1:20" ht="21.95" customHeight="1" x14ac:dyDescent="0.45">
      <c r="A613" s="456"/>
      <c r="B613" s="456"/>
      <c r="C613" s="456"/>
      <c r="D613" s="456"/>
      <c r="E613" s="456"/>
      <c r="F613" s="456"/>
      <c r="G613" s="456"/>
      <c r="H613" s="456"/>
      <c r="I613" s="456"/>
      <c r="J613" s="456"/>
      <c r="K613" s="456"/>
      <c r="L613" s="456"/>
      <c r="M613" s="456"/>
      <c r="N613" s="456"/>
      <c r="O613" s="456"/>
      <c r="P613" s="456"/>
      <c r="Q613" s="456"/>
      <c r="R613" s="456"/>
      <c r="S613" s="456"/>
      <c r="T613" s="456"/>
    </row>
    <row r="614" spans="1:20" ht="21.95" customHeight="1" x14ac:dyDescent="0.45">
      <c r="A614" s="456"/>
      <c r="B614" s="456"/>
      <c r="C614" s="456"/>
      <c r="D614" s="456"/>
      <c r="E614" s="456"/>
      <c r="F614" s="456"/>
      <c r="G614" s="456"/>
      <c r="H614" s="456"/>
      <c r="I614" s="456"/>
      <c r="J614" s="456"/>
      <c r="K614" s="456"/>
      <c r="L614" s="456"/>
      <c r="M614" s="456"/>
      <c r="N614" s="456"/>
      <c r="O614" s="456"/>
      <c r="P614" s="456"/>
      <c r="Q614" s="456"/>
      <c r="R614" s="456"/>
      <c r="S614" s="456"/>
      <c r="T614" s="456"/>
    </row>
    <row r="615" spans="1:20" ht="21.95" customHeight="1" x14ac:dyDescent="0.45">
      <c r="A615" s="456"/>
      <c r="B615" s="456"/>
      <c r="C615" s="456"/>
      <c r="D615" s="456"/>
      <c r="E615" s="456"/>
      <c r="F615" s="456"/>
      <c r="G615" s="456"/>
      <c r="H615" s="456"/>
      <c r="I615" s="456"/>
      <c r="J615" s="456"/>
      <c r="K615" s="456"/>
      <c r="L615" s="456"/>
      <c r="M615" s="456"/>
      <c r="N615" s="456"/>
      <c r="O615" s="456"/>
      <c r="P615" s="456"/>
      <c r="Q615" s="456"/>
      <c r="R615" s="456"/>
      <c r="S615" s="456"/>
      <c r="T615" s="456"/>
    </row>
    <row r="616" spans="1:20" ht="21.95" customHeight="1" x14ac:dyDescent="0.45">
      <c r="A616" s="456"/>
      <c r="B616" s="456"/>
      <c r="C616" s="456"/>
      <c r="D616" s="456"/>
      <c r="E616" s="456"/>
      <c r="F616" s="456"/>
      <c r="G616" s="456"/>
      <c r="H616" s="456"/>
      <c r="I616" s="456"/>
      <c r="J616" s="456"/>
      <c r="K616" s="456"/>
      <c r="L616" s="456"/>
      <c r="M616" s="456"/>
      <c r="N616" s="456"/>
      <c r="O616" s="456"/>
      <c r="P616" s="456"/>
      <c r="Q616" s="456"/>
      <c r="R616" s="456"/>
      <c r="S616" s="456"/>
      <c r="T616" s="456"/>
    </row>
    <row r="617" spans="1:20" ht="21.95" customHeight="1" x14ac:dyDescent="0.45">
      <c r="A617" s="456"/>
      <c r="B617" s="456"/>
      <c r="C617" s="456"/>
      <c r="D617" s="456"/>
      <c r="E617" s="456"/>
      <c r="F617" s="456"/>
      <c r="G617" s="456"/>
      <c r="H617" s="456"/>
      <c r="I617" s="456"/>
      <c r="J617" s="456"/>
      <c r="K617" s="456"/>
      <c r="L617" s="456"/>
      <c r="M617" s="456"/>
      <c r="N617" s="456"/>
      <c r="O617" s="456"/>
      <c r="P617" s="456"/>
      <c r="Q617" s="456"/>
      <c r="R617" s="456"/>
      <c r="S617" s="456"/>
      <c r="T617" s="456"/>
    </row>
    <row r="618" spans="1:20" ht="21.95" customHeight="1" x14ac:dyDescent="0.45">
      <c r="A618" s="456"/>
      <c r="B618" s="456"/>
      <c r="C618" s="456"/>
      <c r="D618" s="456"/>
      <c r="E618" s="456"/>
      <c r="F618" s="456"/>
      <c r="G618" s="456"/>
      <c r="H618" s="456"/>
      <c r="I618" s="456"/>
      <c r="J618" s="456"/>
      <c r="K618" s="456"/>
      <c r="L618" s="456"/>
      <c r="M618" s="456"/>
      <c r="N618" s="456"/>
      <c r="O618" s="456"/>
      <c r="P618" s="456"/>
      <c r="Q618" s="456"/>
      <c r="R618" s="456"/>
      <c r="S618" s="456"/>
      <c r="T618" s="456"/>
    </row>
    <row r="619" spans="1:20" ht="21.95" customHeight="1" x14ac:dyDescent="0.45">
      <c r="A619" s="456"/>
      <c r="B619" s="456"/>
      <c r="C619" s="456"/>
      <c r="D619" s="456"/>
      <c r="E619" s="456"/>
      <c r="F619" s="456"/>
      <c r="G619" s="456"/>
      <c r="H619" s="456"/>
      <c r="I619" s="456"/>
      <c r="J619" s="456"/>
      <c r="K619" s="456"/>
      <c r="L619" s="456"/>
      <c r="M619" s="456"/>
      <c r="N619" s="456"/>
      <c r="O619" s="456"/>
      <c r="P619" s="456"/>
      <c r="Q619" s="456"/>
      <c r="R619" s="456"/>
      <c r="S619" s="456"/>
      <c r="T619" s="456"/>
    </row>
    <row r="620" spans="1:20" ht="21.95" customHeight="1" x14ac:dyDescent="0.45">
      <c r="A620" s="456"/>
      <c r="B620" s="456"/>
      <c r="C620" s="456"/>
      <c r="D620" s="456"/>
      <c r="E620" s="456"/>
      <c r="F620" s="456"/>
      <c r="G620" s="456"/>
      <c r="H620" s="456"/>
      <c r="I620" s="456"/>
      <c r="J620" s="456"/>
      <c r="K620" s="456"/>
      <c r="L620" s="456"/>
      <c r="M620" s="456"/>
      <c r="N620" s="456"/>
      <c r="O620" s="456"/>
      <c r="P620" s="456"/>
      <c r="Q620" s="456"/>
      <c r="R620" s="456"/>
      <c r="S620" s="456"/>
      <c r="T620" s="456"/>
    </row>
    <row r="621" spans="1:20" ht="21.95" customHeight="1" x14ac:dyDescent="0.45">
      <c r="A621" s="456"/>
      <c r="B621" s="456"/>
      <c r="C621" s="456"/>
      <c r="D621" s="456"/>
      <c r="E621" s="456"/>
      <c r="F621" s="456"/>
      <c r="G621" s="456"/>
      <c r="H621" s="456"/>
      <c r="I621" s="456"/>
      <c r="J621" s="456"/>
      <c r="K621" s="456"/>
      <c r="L621" s="456"/>
      <c r="M621" s="456"/>
      <c r="N621" s="456"/>
      <c r="O621" s="456"/>
      <c r="P621" s="456"/>
      <c r="Q621" s="456"/>
      <c r="R621" s="456"/>
      <c r="S621" s="456"/>
      <c r="T621" s="456"/>
    </row>
    <row r="622" spans="1:20" ht="21.95" customHeight="1" x14ac:dyDescent="0.45">
      <c r="A622" s="456"/>
      <c r="B622" s="456"/>
      <c r="C622" s="456"/>
      <c r="D622" s="456"/>
      <c r="E622" s="456"/>
      <c r="F622" s="456"/>
      <c r="G622" s="456"/>
      <c r="H622" s="456"/>
      <c r="I622" s="456"/>
      <c r="J622" s="456"/>
      <c r="K622" s="456"/>
      <c r="L622" s="456"/>
      <c r="M622" s="456"/>
      <c r="N622" s="456"/>
      <c r="O622" s="456"/>
      <c r="P622" s="456"/>
      <c r="Q622" s="456"/>
      <c r="R622" s="456"/>
      <c r="S622" s="456"/>
      <c r="T622" s="456"/>
    </row>
    <row r="623" spans="1:20" ht="21.95" customHeight="1" x14ac:dyDescent="0.45">
      <c r="A623" s="456"/>
      <c r="B623" s="456"/>
      <c r="C623" s="456"/>
      <c r="D623" s="456"/>
      <c r="E623" s="456"/>
      <c r="F623" s="456"/>
      <c r="G623" s="456"/>
      <c r="H623" s="456"/>
      <c r="I623" s="456"/>
      <c r="J623" s="456"/>
      <c r="K623" s="456"/>
      <c r="L623" s="456"/>
      <c r="M623" s="456"/>
      <c r="N623" s="456"/>
      <c r="O623" s="456"/>
      <c r="P623" s="456"/>
      <c r="Q623" s="456"/>
      <c r="R623" s="456"/>
      <c r="S623" s="456"/>
      <c r="T623" s="456"/>
    </row>
    <row r="624" spans="1:20" ht="21.95" customHeight="1" x14ac:dyDescent="0.45">
      <c r="A624" s="456"/>
      <c r="B624" s="456"/>
      <c r="C624" s="456"/>
      <c r="D624" s="456"/>
      <c r="E624" s="456"/>
      <c r="F624" s="456"/>
      <c r="G624" s="456"/>
      <c r="H624" s="456"/>
      <c r="I624" s="456"/>
      <c r="J624" s="456"/>
      <c r="K624" s="456"/>
      <c r="L624" s="456"/>
      <c r="M624" s="456"/>
      <c r="N624" s="456"/>
      <c r="O624" s="456"/>
      <c r="P624" s="456"/>
      <c r="Q624" s="456"/>
      <c r="R624" s="456"/>
      <c r="S624" s="456"/>
      <c r="T624" s="456"/>
    </row>
    <row r="625" spans="1:20" ht="21.95" customHeight="1" x14ac:dyDescent="0.45">
      <c r="A625" s="456"/>
      <c r="B625" s="456"/>
      <c r="C625" s="456"/>
      <c r="D625" s="456"/>
      <c r="E625" s="456"/>
      <c r="F625" s="456"/>
      <c r="G625" s="456"/>
      <c r="H625" s="456"/>
      <c r="I625" s="456"/>
      <c r="J625" s="456"/>
      <c r="K625" s="456"/>
      <c r="L625" s="456"/>
      <c r="M625" s="456"/>
      <c r="N625" s="456"/>
      <c r="O625" s="456"/>
      <c r="P625" s="456"/>
      <c r="Q625" s="456"/>
      <c r="R625" s="456"/>
      <c r="S625" s="456"/>
      <c r="T625" s="456"/>
    </row>
    <row r="626" spans="1:20" ht="21.95" customHeight="1" x14ac:dyDescent="0.45">
      <c r="A626" s="456"/>
      <c r="B626" s="456"/>
      <c r="C626" s="456"/>
      <c r="D626" s="456"/>
      <c r="E626" s="456"/>
      <c r="F626" s="456"/>
      <c r="G626" s="456"/>
      <c r="H626" s="456"/>
      <c r="I626" s="456"/>
      <c r="J626" s="456"/>
      <c r="K626" s="456"/>
      <c r="L626" s="456"/>
      <c r="M626" s="456"/>
      <c r="N626" s="456"/>
      <c r="O626" s="456"/>
      <c r="P626" s="456"/>
      <c r="Q626" s="456"/>
      <c r="R626" s="456"/>
      <c r="S626" s="456"/>
      <c r="T626" s="456"/>
    </row>
    <row r="627" spans="1:20" ht="21.95" customHeight="1" x14ac:dyDescent="0.45">
      <c r="A627" s="456"/>
      <c r="B627" s="456"/>
      <c r="C627" s="456"/>
      <c r="D627" s="456"/>
      <c r="E627" s="456"/>
      <c r="F627" s="456"/>
      <c r="G627" s="456"/>
      <c r="H627" s="456"/>
      <c r="I627" s="456"/>
      <c r="J627" s="456"/>
      <c r="K627" s="456"/>
      <c r="L627" s="456"/>
      <c r="M627" s="456"/>
      <c r="N627" s="456"/>
      <c r="O627" s="456"/>
      <c r="P627" s="456"/>
      <c r="Q627" s="456"/>
      <c r="R627" s="456"/>
      <c r="S627" s="456"/>
      <c r="T627" s="456"/>
    </row>
    <row r="628" spans="1:20" ht="21.95" customHeight="1" x14ac:dyDescent="0.45">
      <c r="A628" s="456"/>
      <c r="B628" s="456"/>
      <c r="C628" s="456"/>
      <c r="D628" s="456"/>
      <c r="E628" s="456"/>
      <c r="F628" s="456"/>
      <c r="G628" s="456"/>
      <c r="H628" s="456"/>
      <c r="I628" s="456"/>
      <c r="J628" s="456"/>
      <c r="K628" s="456"/>
      <c r="L628" s="456"/>
      <c r="M628" s="456"/>
      <c r="N628" s="456"/>
      <c r="O628" s="456"/>
      <c r="P628" s="456"/>
      <c r="Q628" s="456"/>
      <c r="R628" s="456"/>
      <c r="S628" s="456"/>
      <c r="T628" s="456"/>
    </row>
    <row r="629" spans="1:20" ht="21.95" customHeight="1" x14ac:dyDescent="0.45">
      <c r="A629" s="456"/>
      <c r="B629" s="456"/>
      <c r="C629" s="456"/>
      <c r="D629" s="456"/>
      <c r="E629" s="456"/>
      <c r="F629" s="456"/>
      <c r="G629" s="456"/>
      <c r="H629" s="456"/>
      <c r="I629" s="456"/>
      <c r="J629" s="456"/>
      <c r="K629" s="456"/>
      <c r="L629" s="456"/>
      <c r="M629" s="456"/>
      <c r="N629" s="456"/>
      <c r="O629" s="456"/>
      <c r="P629" s="456"/>
      <c r="Q629" s="456"/>
      <c r="R629" s="456"/>
      <c r="S629" s="456"/>
      <c r="T629" s="456"/>
    </row>
    <row r="630" spans="1:20" ht="21.95" customHeight="1" x14ac:dyDescent="0.45">
      <c r="A630" s="456"/>
      <c r="B630" s="456"/>
      <c r="C630" s="456"/>
      <c r="D630" s="456"/>
      <c r="E630" s="456"/>
      <c r="F630" s="456"/>
      <c r="G630" s="456"/>
      <c r="H630" s="456"/>
      <c r="I630" s="456"/>
      <c r="J630" s="456"/>
      <c r="K630" s="456"/>
      <c r="L630" s="456"/>
      <c r="M630" s="456"/>
      <c r="N630" s="456"/>
      <c r="O630" s="456"/>
      <c r="P630" s="456"/>
      <c r="Q630" s="456"/>
      <c r="R630" s="456"/>
      <c r="S630" s="456"/>
      <c r="T630" s="456"/>
    </row>
    <row r="631" spans="1:20" ht="21.95" customHeight="1" x14ac:dyDescent="0.45">
      <c r="A631" s="456"/>
      <c r="B631" s="456"/>
      <c r="C631" s="456"/>
      <c r="D631" s="456"/>
      <c r="E631" s="456"/>
      <c r="F631" s="456"/>
      <c r="G631" s="456"/>
      <c r="H631" s="456"/>
      <c r="I631" s="456"/>
      <c r="J631" s="456"/>
      <c r="K631" s="456"/>
      <c r="L631" s="456"/>
      <c r="M631" s="456"/>
      <c r="N631" s="456"/>
      <c r="O631" s="456"/>
      <c r="P631" s="456"/>
      <c r="Q631" s="456"/>
      <c r="R631" s="456"/>
      <c r="S631" s="456"/>
      <c r="T631" s="456"/>
    </row>
    <row r="632" spans="1:20" ht="21.95" customHeight="1" x14ac:dyDescent="0.45">
      <c r="A632" s="456"/>
      <c r="B632" s="456"/>
      <c r="C632" s="456"/>
      <c r="D632" s="456"/>
      <c r="E632" s="456"/>
      <c r="F632" s="456"/>
      <c r="G632" s="456"/>
      <c r="H632" s="456"/>
      <c r="I632" s="456"/>
      <c r="J632" s="456"/>
      <c r="K632" s="456"/>
      <c r="L632" s="456"/>
      <c r="M632" s="456"/>
      <c r="N632" s="456"/>
      <c r="O632" s="456"/>
      <c r="P632" s="456"/>
      <c r="Q632" s="456"/>
      <c r="R632" s="456"/>
      <c r="S632" s="456"/>
      <c r="T632" s="456"/>
    </row>
    <row r="633" spans="1:20" ht="21.95" customHeight="1" x14ac:dyDescent="0.45">
      <c r="A633" s="456"/>
      <c r="B633" s="456"/>
      <c r="C633" s="456"/>
      <c r="D633" s="456"/>
      <c r="E633" s="456"/>
      <c r="F633" s="456"/>
      <c r="G633" s="456"/>
      <c r="H633" s="456"/>
      <c r="I633" s="456"/>
      <c r="J633" s="456"/>
      <c r="K633" s="456"/>
      <c r="L633" s="456"/>
      <c r="M633" s="456"/>
      <c r="N633" s="456"/>
      <c r="O633" s="456"/>
      <c r="P633" s="456"/>
      <c r="Q633" s="456"/>
      <c r="R633" s="456"/>
      <c r="S633" s="456"/>
      <c r="T633" s="456"/>
    </row>
    <row r="634" spans="1:20" ht="21.95" customHeight="1" x14ac:dyDescent="0.45">
      <c r="A634" s="456"/>
      <c r="B634" s="456"/>
      <c r="C634" s="456"/>
      <c r="D634" s="456"/>
      <c r="E634" s="456"/>
      <c r="F634" s="456"/>
      <c r="G634" s="456"/>
      <c r="H634" s="456"/>
      <c r="I634" s="456"/>
      <c r="J634" s="456"/>
      <c r="K634" s="456"/>
      <c r="L634" s="456"/>
      <c r="M634" s="456"/>
      <c r="N634" s="456"/>
      <c r="O634" s="456"/>
      <c r="P634" s="456"/>
      <c r="Q634" s="456"/>
      <c r="R634" s="456"/>
      <c r="S634" s="456"/>
      <c r="T634" s="456"/>
    </row>
    <row r="635" spans="1:20" ht="21.95" customHeight="1" x14ac:dyDescent="0.45">
      <c r="A635" s="456"/>
      <c r="B635" s="456"/>
      <c r="C635" s="456"/>
      <c r="D635" s="456"/>
      <c r="E635" s="456"/>
      <c r="F635" s="456"/>
      <c r="G635" s="456"/>
      <c r="H635" s="456"/>
      <c r="I635" s="456"/>
      <c r="J635" s="456"/>
      <c r="K635" s="456"/>
      <c r="L635" s="456"/>
      <c r="M635" s="456"/>
      <c r="N635" s="456"/>
      <c r="O635" s="456"/>
      <c r="P635" s="456"/>
      <c r="Q635" s="456"/>
      <c r="R635" s="456"/>
      <c r="S635" s="456"/>
      <c r="T635" s="456"/>
    </row>
    <row r="636" spans="1:20" ht="21.95" customHeight="1" x14ac:dyDescent="0.45">
      <c r="A636" s="456"/>
      <c r="B636" s="456"/>
      <c r="C636" s="456"/>
      <c r="D636" s="456"/>
      <c r="E636" s="456"/>
      <c r="F636" s="456"/>
      <c r="G636" s="456"/>
      <c r="H636" s="456"/>
      <c r="I636" s="456"/>
      <c r="J636" s="456"/>
      <c r="K636" s="456"/>
      <c r="L636" s="456"/>
      <c r="M636" s="456"/>
      <c r="N636" s="456"/>
      <c r="O636" s="456"/>
      <c r="P636" s="456"/>
      <c r="Q636" s="456"/>
      <c r="R636" s="456"/>
      <c r="S636" s="456"/>
      <c r="T636" s="456"/>
    </row>
    <row r="637" spans="1:20" ht="21.95" customHeight="1" x14ac:dyDescent="0.45">
      <c r="A637" s="456"/>
      <c r="B637" s="456"/>
      <c r="C637" s="456"/>
      <c r="D637" s="456"/>
      <c r="E637" s="456"/>
      <c r="F637" s="456"/>
      <c r="G637" s="456"/>
      <c r="H637" s="456"/>
      <c r="I637" s="456"/>
      <c r="J637" s="456"/>
      <c r="K637" s="456"/>
      <c r="L637" s="456"/>
      <c r="M637" s="456"/>
      <c r="N637" s="456"/>
      <c r="O637" s="456"/>
      <c r="P637" s="456"/>
      <c r="Q637" s="456"/>
      <c r="R637" s="456"/>
      <c r="S637" s="456"/>
      <c r="T637" s="456"/>
    </row>
    <row r="638" spans="1:20" ht="21.95" customHeight="1" x14ac:dyDescent="0.45">
      <c r="A638" s="456"/>
      <c r="B638" s="456"/>
      <c r="C638" s="456"/>
      <c r="D638" s="456"/>
      <c r="E638" s="456"/>
      <c r="F638" s="456"/>
      <c r="G638" s="456"/>
      <c r="H638" s="456"/>
      <c r="I638" s="456"/>
      <c r="J638" s="456"/>
      <c r="K638" s="456"/>
      <c r="L638" s="456"/>
      <c r="M638" s="456"/>
      <c r="N638" s="456"/>
      <c r="O638" s="456"/>
      <c r="P638" s="456"/>
      <c r="Q638" s="456"/>
      <c r="R638" s="456"/>
      <c r="S638" s="456"/>
      <c r="T638" s="456"/>
    </row>
    <row r="639" spans="1:20" ht="21.95" customHeight="1" x14ac:dyDescent="0.45">
      <c r="A639" s="456"/>
      <c r="B639" s="456"/>
      <c r="C639" s="456"/>
      <c r="D639" s="456"/>
      <c r="E639" s="456"/>
      <c r="F639" s="456"/>
      <c r="G639" s="456"/>
      <c r="H639" s="456"/>
      <c r="I639" s="456"/>
      <c r="J639" s="456"/>
      <c r="K639" s="456"/>
      <c r="L639" s="456"/>
      <c r="M639" s="456"/>
      <c r="N639" s="456"/>
      <c r="O639" s="456"/>
      <c r="P639" s="456"/>
      <c r="Q639" s="456"/>
      <c r="R639" s="456"/>
      <c r="S639" s="456"/>
      <c r="T639" s="456"/>
    </row>
    <row r="640" spans="1:20" ht="21.95" customHeight="1" x14ac:dyDescent="0.45">
      <c r="A640" s="456"/>
      <c r="B640" s="456"/>
      <c r="C640" s="456"/>
      <c r="D640" s="456"/>
      <c r="E640" s="456"/>
      <c r="F640" s="456"/>
      <c r="G640" s="456"/>
      <c r="H640" s="456"/>
      <c r="I640" s="456"/>
      <c r="J640" s="456"/>
      <c r="K640" s="456"/>
      <c r="L640" s="456"/>
      <c r="M640" s="456"/>
      <c r="N640" s="456"/>
      <c r="O640" s="456"/>
      <c r="P640" s="456"/>
      <c r="Q640" s="456"/>
      <c r="R640" s="456"/>
      <c r="S640" s="456"/>
      <c r="T640" s="456"/>
    </row>
    <row r="641" spans="1:20" ht="21.95" customHeight="1" x14ac:dyDescent="0.45">
      <c r="A641" s="456"/>
      <c r="B641" s="456"/>
      <c r="C641" s="456"/>
      <c r="D641" s="456"/>
      <c r="E641" s="456"/>
      <c r="F641" s="456"/>
      <c r="G641" s="456"/>
      <c r="H641" s="456"/>
      <c r="I641" s="456"/>
      <c r="J641" s="456"/>
      <c r="K641" s="456"/>
      <c r="L641" s="456"/>
      <c r="M641" s="456"/>
      <c r="N641" s="456"/>
      <c r="O641" s="456"/>
      <c r="P641" s="456"/>
      <c r="Q641" s="456"/>
      <c r="R641" s="456"/>
      <c r="S641" s="456"/>
      <c r="T641" s="456"/>
    </row>
    <row r="642" spans="1:20" ht="21.95" customHeight="1" x14ac:dyDescent="0.45">
      <c r="A642" s="456"/>
      <c r="B642" s="456"/>
      <c r="C642" s="456"/>
      <c r="D642" s="456"/>
      <c r="E642" s="456"/>
      <c r="F642" s="456"/>
      <c r="G642" s="456"/>
      <c r="H642" s="456"/>
      <c r="I642" s="456"/>
      <c r="J642" s="456"/>
      <c r="K642" s="456"/>
      <c r="L642" s="456"/>
      <c r="M642" s="456"/>
      <c r="N642" s="456"/>
      <c r="O642" s="456"/>
      <c r="P642" s="456"/>
      <c r="Q642" s="456"/>
      <c r="R642" s="456"/>
      <c r="S642" s="456"/>
      <c r="T642" s="456"/>
    </row>
    <row r="643" spans="1:20" ht="21.95" customHeight="1" x14ac:dyDescent="0.45">
      <c r="A643" s="456"/>
      <c r="B643" s="456"/>
      <c r="C643" s="456"/>
      <c r="D643" s="456"/>
      <c r="E643" s="456"/>
      <c r="F643" s="456"/>
      <c r="G643" s="456"/>
      <c r="H643" s="456"/>
      <c r="I643" s="456"/>
      <c r="J643" s="456"/>
      <c r="K643" s="456"/>
      <c r="L643" s="456"/>
      <c r="M643" s="456"/>
      <c r="N643" s="456"/>
      <c r="O643" s="456"/>
      <c r="P643" s="456"/>
      <c r="Q643" s="456"/>
      <c r="R643" s="456"/>
      <c r="S643" s="456"/>
      <c r="T643" s="456"/>
    </row>
    <row r="644" spans="1:20" ht="21.95" customHeight="1" x14ac:dyDescent="0.45">
      <c r="A644" s="456"/>
      <c r="B644" s="456"/>
      <c r="C644" s="456"/>
      <c r="D644" s="456"/>
      <c r="E644" s="456"/>
      <c r="F644" s="456"/>
      <c r="G644" s="456"/>
      <c r="H644" s="456"/>
      <c r="I644" s="456"/>
      <c r="J644" s="456"/>
      <c r="K644" s="456"/>
      <c r="L644" s="456"/>
      <c r="M644" s="456"/>
      <c r="N644" s="456"/>
      <c r="O644" s="456"/>
      <c r="P644" s="456"/>
      <c r="Q644" s="456"/>
      <c r="R644" s="456"/>
      <c r="S644" s="456"/>
      <c r="T644" s="456"/>
    </row>
    <row r="645" spans="1:20" ht="21.95" customHeight="1" x14ac:dyDescent="0.45">
      <c r="A645" s="456"/>
      <c r="B645" s="456"/>
      <c r="C645" s="456"/>
      <c r="D645" s="456"/>
      <c r="E645" s="456"/>
      <c r="F645" s="456"/>
      <c r="G645" s="456"/>
      <c r="H645" s="456"/>
      <c r="I645" s="456"/>
      <c r="J645" s="456"/>
      <c r="K645" s="456"/>
      <c r="L645" s="456"/>
      <c r="M645" s="456"/>
      <c r="N645" s="456"/>
      <c r="O645" s="456"/>
      <c r="P645" s="456"/>
      <c r="Q645" s="456"/>
      <c r="R645" s="456"/>
      <c r="S645" s="456"/>
      <c r="T645" s="456"/>
    </row>
    <row r="646" spans="1:20" ht="21.95" customHeight="1" x14ac:dyDescent="0.45">
      <c r="A646" s="456"/>
      <c r="B646" s="456"/>
      <c r="C646" s="456"/>
      <c r="D646" s="456"/>
      <c r="E646" s="456"/>
      <c r="F646" s="456"/>
      <c r="G646" s="456"/>
      <c r="H646" s="456"/>
      <c r="I646" s="456"/>
      <c r="J646" s="456"/>
      <c r="K646" s="456"/>
      <c r="L646" s="456"/>
      <c r="M646" s="456"/>
      <c r="N646" s="456"/>
      <c r="O646" s="456"/>
      <c r="P646" s="456"/>
      <c r="Q646" s="456"/>
      <c r="R646" s="456"/>
      <c r="S646" s="456"/>
      <c r="T646" s="456"/>
    </row>
    <row r="647" spans="1:20" ht="21.95" customHeight="1" x14ac:dyDescent="0.45">
      <c r="A647" s="456"/>
      <c r="B647" s="456"/>
      <c r="C647" s="456"/>
      <c r="D647" s="456"/>
      <c r="E647" s="456"/>
      <c r="F647" s="456"/>
      <c r="G647" s="456"/>
      <c r="H647" s="456"/>
      <c r="I647" s="456"/>
      <c r="J647" s="456"/>
      <c r="K647" s="456"/>
      <c r="L647" s="456"/>
      <c r="M647" s="456"/>
      <c r="N647" s="456"/>
      <c r="O647" s="456"/>
      <c r="P647" s="456"/>
      <c r="Q647" s="456"/>
      <c r="R647" s="456"/>
      <c r="S647" s="456"/>
      <c r="T647" s="456"/>
    </row>
    <row r="648" spans="1:20" ht="21.95" customHeight="1" x14ac:dyDescent="0.45">
      <c r="A648" s="456"/>
      <c r="B648" s="456"/>
      <c r="C648" s="456"/>
      <c r="D648" s="456"/>
      <c r="E648" s="456"/>
      <c r="F648" s="456"/>
      <c r="G648" s="456"/>
      <c r="H648" s="456"/>
      <c r="I648" s="456"/>
      <c r="J648" s="456"/>
      <c r="K648" s="456"/>
      <c r="L648" s="456"/>
      <c r="M648" s="456"/>
      <c r="N648" s="456"/>
      <c r="O648" s="456"/>
      <c r="P648" s="456"/>
      <c r="Q648" s="456"/>
      <c r="R648" s="456"/>
      <c r="S648" s="456"/>
      <c r="T648" s="456"/>
    </row>
    <row r="649" spans="1:20" ht="21.95" customHeight="1" x14ac:dyDescent="0.45">
      <c r="A649" s="456"/>
      <c r="B649" s="456"/>
      <c r="C649" s="456"/>
      <c r="D649" s="456"/>
      <c r="E649" s="456"/>
      <c r="F649" s="456"/>
      <c r="G649" s="456"/>
      <c r="H649" s="456"/>
      <c r="I649" s="456"/>
      <c r="J649" s="456"/>
      <c r="K649" s="456"/>
      <c r="L649" s="456"/>
      <c r="M649" s="456"/>
      <c r="N649" s="456"/>
      <c r="O649" s="456"/>
      <c r="P649" s="456"/>
      <c r="Q649" s="456"/>
      <c r="R649" s="456"/>
      <c r="S649" s="456"/>
      <c r="T649" s="456"/>
    </row>
    <row r="650" spans="1:20" ht="21.95" customHeight="1" x14ac:dyDescent="0.45">
      <c r="A650" s="456"/>
      <c r="B650" s="456"/>
      <c r="C650" s="456"/>
      <c r="D650" s="456"/>
      <c r="E650" s="456"/>
      <c r="F650" s="456"/>
      <c r="G650" s="456"/>
      <c r="H650" s="456"/>
      <c r="I650" s="456"/>
      <c r="J650" s="456"/>
      <c r="K650" s="456"/>
      <c r="L650" s="456"/>
      <c r="M650" s="456"/>
      <c r="N650" s="456"/>
      <c r="O650" s="456"/>
      <c r="P650" s="456"/>
      <c r="Q650" s="456"/>
      <c r="R650" s="456"/>
      <c r="S650" s="456"/>
      <c r="T650" s="456"/>
    </row>
    <row r="651" spans="1:20" ht="21.95" customHeight="1" x14ac:dyDescent="0.45">
      <c r="A651" s="456"/>
      <c r="B651" s="456"/>
      <c r="C651" s="456"/>
      <c r="D651" s="456"/>
      <c r="E651" s="456"/>
      <c r="F651" s="456"/>
      <c r="G651" s="456"/>
      <c r="H651" s="456"/>
      <c r="I651" s="456"/>
      <c r="J651" s="456"/>
      <c r="K651" s="456"/>
      <c r="L651" s="456"/>
      <c r="M651" s="456"/>
      <c r="N651" s="456"/>
      <c r="O651" s="456"/>
      <c r="P651" s="456"/>
      <c r="Q651" s="456"/>
      <c r="R651" s="456"/>
      <c r="S651" s="456"/>
      <c r="T651" s="456"/>
    </row>
    <row r="652" spans="1:20" ht="21.95" customHeight="1" x14ac:dyDescent="0.45">
      <c r="A652" s="456"/>
      <c r="B652" s="456"/>
      <c r="C652" s="456"/>
      <c r="D652" s="456"/>
      <c r="E652" s="456"/>
      <c r="F652" s="456"/>
      <c r="G652" s="456"/>
      <c r="H652" s="456"/>
      <c r="I652" s="456"/>
      <c r="J652" s="456"/>
      <c r="K652" s="456"/>
      <c r="L652" s="456"/>
      <c r="M652" s="456"/>
      <c r="N652" s="456"/>
      <c r="O652" s="456"/>
      <c r="P652" s="456"/>
      <c r="Q652" s="456"/>
      <c r="R652" s="456"/>
      <c r="S652" s="456"/>
      <c r="T652" s="456"/>
    </row>
    <row r="653" spans="1:20" ht="21.95" customHeight="1" x14ac:dyDescent="0.45">
      <c r="A653" s="456"/>
      <c r="B653" s="456"/>
      <c r="C653" s="456"/>
      <c r="D653" s="456"/>
      <c r="E653" s="456"/>
      <c r="F653" s="456"/>
      <c r="G653" s="456"/>
      <c r="H653" s="456"/>
      <c r="I653" s="456"/>
      <c r="J653" s="456"/>
      <c r="K653" s="456"/>
      <c r="L653" s="456"/>
      <c r="M653" s="456"/>
      <c r="N653" s="456"/>
      <c r="O653" s="456"/>
      <c r="P653" s="456"/>
      <c r="Q653" s="456"/>
      <c r="R653" s="456"/>
      <c r="S653" s="456"/>
      <c r="T653" s="456"/>
    </row>
    <row r="654" spans="1:20" ht="21.95" customHeight="1" x14ac:dyDescent="0.45">
      <c r="A654" s="456"/>
      <c r="B654" s="456"/>
      <c r="C654" s="456"/>
      <c r="D654" s="456"/>
      <c r="E654" s="456"/>
      <c r="F654" s="456"/>
      <c r="G654" s="456"/>
      <c r="H654" s="456"/>
      <c r="I654" s="456"/>
      <c r="J654" s="456"/>
      <c r="K654" s="456"/>
      <c r="L654" s="456"/>
      <c r="M654" s="456"/>
      <c r="N654" s="456"/>
      <c r="O654" s="456"/>
      <c r="P654" s="456"/>
      <c r="Q654" s="456"/>
      <c r="R654" s="456"/>
      <c r="S654" s="456"/>
      <c r="T654" s="456"/>
    </row>
    <row r="655" spans="1:20" ht="21.95" customHeight="1" x14ac:dyDescent="0.45">
      <c r="A655" s="456"/>
      <c r="B655" s="456"/>
      <c r="C655" s="456"/>
      <c r="D655" s="456"/>
      <c r="E655" s="456"/>
      <c r="F655" s="456"/>
      <c r="G655" s="456"/>
      <c r="H655" s="456"/>
      <c r="I655" s="456"/>
      <c r="J655" s="456"/>
      <c r="K655" s="456"/>
      <c r="L655" s="456"/>
      <c r="M655" s="456"/>
      <c r="N655" s="456"/>
      <c r="O655" s="456"/>
      <c r="P655" s="456"/>
      <c r="Q655" s="456"/>
      <c r="R655" s="456"/>
      <c r="S655" s="456"/>
      <c r="T655" s="456"/>
    </row>
    <row r="656" spans="1:20" ht="21.95" customHeight="1" x14ac:dyDescent="0.45">
      <c r="A656" s="456"/>
      <c r="B656" s="456"/>
      <c r="C656" s="456"/>
      <c r="D656" s="456"/>
      <c r="E656" s="456"/>
      <c r="F656" s="456"/>
      <c r="G656" s="456"/>
      <c r="H656" s="456"/>
      <c r="I656" s="456"/>
      <c r="J656" s="456"/>
      <c r="K656" s="456"/>
      <c r="L656" s="456"/>
      <c r="M656" s="456"/>
      <c r="N656" s="456"/>
      <c r="O656" s="456"/>
      <c r="P656" s="456"/>
      <c r="Q656" s="456"/>
      <c r="R656" s="456"/>
      <c r="S656" s="456"/>
      <c r="T656" s="456"/>
    </row>
    <row r="657" spans="1:20" ht="21.95" customHeight="1" x14ac:dyDescent="0.45">
      <c r="A657" s="456"/>
      <c r="B657" s="456"/>
      <c r="C657" s="456"/>
      <c r="D657" s="456"/>
      <c r="E657" s="456"/>
      <c r="F657" s="456"/>
      <c r="G657" s="456"/>
      <c r="H657" s="456"/>
      <c r="I657" s="456"/>
      <c r="J657" s="456"/>
      <c r="K657" s="456"/>
      <c r="L657" s="456"/>
      <c r="M657" s="456"/>
      <c r="N657" s="456"/>
      <c r="O657" s="456"/>
      <c r="P657" s="456"/>
      <c r="Q657" s="456"/>
      <c r="R657" s="456"/>
      <c r="S657" s="456"/>
      <c r="T657" s="456"/>
    </row>
    <row r="658" spans="1:20" ht="21.95" customHeight="1" x14ac:dyDescent="0.45">
      <c r="A658" s="456"/>
      <c r="B658" s="456"/>
      <c r="C658" s="456"/>
      <c r="D658" s="456"/>
      <c r="E658" s="456"/>
      <c r="F658" s="456"/>
      <c r="G658" s="456"/>
      <c r="H658" s="456"/>
      <c r="I658" s="456"/>
      <c r="J658" s="456"/>
      <c r="K658" s="456"/>
      <c r="L658" s="456"/>
      <c r="M658" s="456"/>
      <c r="N658" s="456"/>
      <c r="O658" s="456"/>
      <c r="P658" s="456"/>
      <c r="Q658" s="456"/>
      <c r="R658" s="456"/>
      <c r="S658" s="456"/>
      <c r="T658" s="456"/>
    </row>
    <row r="659" spans="1:20" ht="21.95" customHeight="1" x14ac:dyDescent="0.45">
      <c r="A659" s="456"/>
      <c r="B659" s="456"/>
      <c r="C659" s="456"/>
      <c r="D659" s="456"/>
      <c r="E659" s="456"/>
      <c r="F659" s="456"/>
      <c r="G659" s="456"/>
      <c r="H659" s="456"/>
      <c r="I659" s="456"/>
      <c r="J659" s="456"/>
      <c r="K659" s="456"/>
      <c r="L659" s="456"/>
      <c r="M659" s="456"/>
      <c r="N659" s="456"/>
      <c r="O659" s="456"/>
      <c r="P659" s="456"/>
      <c r="Q659" s="456"/>
      <c r="R659" s="456"/>
      <c r="S659" s="456"/>
      <c r="T659" s="456"/>
    </row>
    <row r="660" spans="1:20" ht="21.95" customHeight="1" x14ac:dyDescent="0.45">
      <c r="A660" s="456"/>
      <c r="B660" s="456"/>
      <c r="C660" s="456"/>
      <c r="D660" s="456"/>
      <c r="E660" s="456"/>
      <c r="F660" s="456"/>
      <c r="G660" s="456"/>
      <c r="H660" s="456"/>
      <c r="I660" s="456"/>
      <c r="J660" s="456"/>
      <c r="K660" s="456"/>
      <c r="L660" s="456"/>
      <c r="M660" s="456"/>
      <c r="N660" s="456"/>
      <c r="O660" s="456"/>
      <c r="P660" s="456"/>
      <c r="Q660" s="456"/>
      <c r="R660" s="456"/>
      <c r="S660" s="456"/>
      <c r="T660" s="456"/>
    </row>
    <row r="661" spans="1:20" ht="21.95" customHeight="1" x14ac:dyDescent="0.45">
      <c r="A661" s="456"/>
      <c r="B661" s="456"/>
      <c r="C661" s="456"/>
      <c r="D661" s="456"/>
      <c r="E661" s="456"/>
      <c r="F661" s="456"/>
      <c r="G661" s="456"/>
      <c r="H661" s="456"/>
      <c r="I661" s="456"/>
      <c r="J661" s="456"/>
      <c r="K661" s="456"/>
      <c r="L661" s="456"/>
      <c r="M661" s="456"/>
      <c r="N661" s="456"/>
      <c r="O661" s="456"/>
      <c r="P661" s="456"/>
      <c r="Q661" s="456"/>
      <c r="R661" s="456"/>
      <c r="S661" s="456"/>
      <c r="T661" s="456"/>
    </row>
    <row r="662" spans="1:20" ht="21.95" customHeight="1" x14ac:dyDescent="0.45">
      <c r="A662" s="456"/>
      <c r="B662" s="456"/>
      <c r="C662" s="456"/>
      <c r="D662" s="456"/>
      <c r="E662" s="456"/>
      <c r="F662" s="456"/>
      <c r="G662" s="456"/>
      <c r="H662" s="456"/>
      <c r="I662" s="456"/>
      <c r="J662" s="456"/>
      <c r="K662" s="456"/>
      <c r="L662" s="456"/>
      <c r="M662" s="456"/>
      <c r="N662" s="456"/>
      <c r="O662" s="456"/>
      <c r="P662" s="456"/>
      <c r="Q662" s="456"/>
      <c r="R662" s="456"/>
      <c r="S662" s="456"/>
      <c r="T662" s="456"/>
    </row>
    <row r="663" spans="1:20" ht="21.95" customHeight="1" x14ac:dyDescent="0.45">
      <c r="A663" s="456"/>
      <c r="B663" s="456"/>
      <c r="C663" s="456"/>
      <c r="D663" s="456"/>
      <c r="E663" s="456"/>
      <c r="F663" s="456"/>
      <c r="G663" s="456"/>
      <c r="H663" s="456"/>
      <c r="I663" s="456"/>
      <c r="J663" s="456"/>
      <c r="K663" s="456"/>
      <c r="L663" s="456"/>
      <c r="M663" s="456"/>
      <c r="N663" s="456"/>
      <c r="O663" s="456"/>
      <c r="P663" s="456"/>
      <c r="Q663" s="456"/>
      <c r="R663" s="456"/>
      <c r="S663" s="456"/>
      <c r="T663" s="456"/>
    </row>
    <row r="664" spans="1:20" ht="21.95" customHeight="1" x14ac:dyDescent="0.45">
      <c r="A664" s="456"/>
      <c r="B664" s="456"/>
      <c r="C664" s="456"/>
      <c r="D664" s="456"/>
      <c r="E664" s="456"/>
      <c r="F664" s="456"/>
      <c r="G664" s="456"/>
      <c r="H664" s="456"/>
      <c r="I664" s="456"/>
      <c r="J664" s="456"/>
      <c r="K664" s="456"/>
      <c r="L664" s="456"/>
      <c r="M664" s="456"/>
      <c r="N664" s="456"/>
      <c r="O664" s="456"/>
      <c r="P664" s="456"/>
      <c r="Q664" s="456"/>
      <c r="R664" s="456"/>
      <c r="S664" s="456"/>
      <c r="T664" s="456"/>
    </row>
    <row r="665" spans="1:20" ht="21.95" customHeight="1" x14ac:dyDescent="0.45">
      <c r="A665" s="456"/>
      <c r="B665" s="456"/>
      <c r="C665" s="456"/>
      <c r="D665" s="456"/>
      <c r="E665" s="456"/>
      <c r="F665" s="456"/>
      <c r="G665" s="456"/>
      <c r="H665" s="456"/>
      <c r="I665" s="456"/>
      <c r="J665" s="456"/>
      <c r="K665" s="456"/>
      <c r="L665" s="456"/>
      <c r="M665" s="456"/>
      <c r="N665" s="456"/>
      <c r="O665" s="456"/>
      <c r="P665" s="456"/>
      <c r="Q665" s="456"/>
      <c r="R665" s="456"/>
      <c r="S665" s="456"/>
      <c r="T665" s="456"/>
    </row>
    <row r="666" spans="1:20" ht="21.95" customHeight="1" x14ac:dyDescent="0.45">
      <c r="A666" s="456"/>
      <c r="B666" s="456"/>
      <c r="C666" s="456"/>
      <c r="D666" s="456"/>
      <c r="E666" s="456"/>
      <c r="F666" s="456"/>
      <c r="G666" s="456"/>
      <c r="H666" s="456"/>
      <c r="I666" s="456"/>
      <c r="J666" s="456"/>
      <c r="K666" s="456"/>
      <c r="L666" s="456"/>
      <c r="M666" s="456"/>
      <c r="N666" s="456"/>
      <c r="O666" s="456"/>
      <c r="P666" s="456"/>
      <c r="Q666" s="456"/>
      <c r="R666" s="456"/>
      <c r="S666" s="456"/>
      <c r="T666" s="456"/>
    </row>
    <row r="667" spans="1:20" ht="21.95" customHeight="1" x14ac:dyDescent="0.45">
      <c r="A667" s="456"/>
      <c r="B667" s="456"/>
      <c r="C667" s="456"/>
      <c r="D667" s="456"/>
      <c r="E667" s="456"/>
      <c r="F667" s="456"/>
      <c r="G667" s="456"/>
      <c r="H667" s="456"/>
      <c r="I667" s="456"/>
      <c r="J667" s="456"/>
      <c r="K667" s="456"/>
      <c r="L667" s="456"/>
      <c r="M667" s="456"/>
      <c r="N667" s="456"/>
      <c r="O667" s="456"/>
      <c r="P667" s="456"/>
      <c r="Q667" s="456"/>
      <c r="R667" s="456"/>
      <c r="S667" s="456"/>
      <c r="T667" s="456"/>
    </row>
    <row r="668" spans="1:20" ht="21.95" customHeight="1" x14ac:dyDescent="0.45">
      <c r="A668" s="456"/>
      <c r="B668" s="456"/>
      <c r="C668" s="456"/>
      <c r="D668" s="456"/>
      <c r="E668" s="456"/>
      <c r="F668" s="456"/>
      <c r="G668" s="456"/>
      <c r="H668" s="456"/>
      <c r="I668" s="456"/>
      <c r="J668" s="456"/>
      <c r="K668" s="456"/>
      <c r="L668" s="456"/>
      <c r="M668" s="456"/>
      <c r="N668" s="456"/>
      <c r="O668" s="456"/>
      <c r="P668" s="456"/>
      <c r="Q668" s="456"/>
      <c r="R668" s="456"/>
      <c r="S668" s="456"/>
      <c r="T668" s="456"/>
    </row>
    <row r="669" spans="1:20" ht="21.95" customHeight="1" x14ac:dyDescent="0.45">
      <c r="A669" s="456"/>
      <c r="B669" s="456"/>
      <c r="C669" s="456"/>
      <c r="D669" s="456"/>
      <c r="E669" s="456"/>
      <c r="F669" s="456"/>
      <c r="G669" s="456"/>
      <c r="H669" s="456"/>
      <c r="I669" s="456"/>
      <c r="J669" s="456"/>
      <c r="K669" s="456"/>
      <c r="L669" s="456"/>
      <c r="M669" s="456"/>
      <c r="N669" s="456"/>
      <c r="O669" s="456"/>
      <c r="P669" s="456"/>
      <c r="Q669" s="456"/>
      <c r="R669" s="456"/>
      <c r="S669" s="456"/>
      <c r="T669" s="456"/>
    </row>
    <row r="670" spans="1:20" ht="21.95" customHeight="1" x14ac:dyDescent="0.45">
      <c r="A670" s="456"/>
      <c r="B670" s="456"/>
      <c r="C670" s="456"/>
      <c r="D670" s="456"/>
      <c r="E670" s="456"/>
      <c r="F670" s="456"/>
      <c r="G670" s="456"/>
      <c r="H670" s="456"/>
      <c r="I670" s="456"/>
      <c r="J670" s="456"/>
      <c r="K670" s="456"/>
      <c r="L670" s="456"/>
      <c r="M670" s="456"/>
      <c r="N670" s="456"/>
      <c r="O670" s="456"/>
      <c r="P670" s="456"/>
      <c r="Q670" s="456"/>
      <c r="R670" s="456"/>
      <c r="S670" s="456"/>
      <c r="T670" s="456"/>
    </row>
    <row r="671" spans="1:20" ht="21.95" customHeight="1" x14ac:dyDescent="0.45">
      <c r="A671" s="456"/>
      <c r="B671" s="456"/>
      <c r="C671" s="456"/>
      <c r="D671" s="456"/>
      <c r="E671" s="456"/>
      <c r="F671" s="456"/>
      <c r="G671" s="456"/>
      <c r="H671" s="456"/>
      <c r="I671" s="456"/>
      <c r="J671" s="456"/>
      <c r="K671" s="456"/>
      <c r="L671" s="456"/>
      <c r="M671" s="456"/>
      <c r="N671" s="456"/>
      <c r="O671" s="456"/>
      <c r="P671" s="456"/>
      <c r="Q671" s="456"/>
      <c r="R671" s="456"/>
      <c r="S671" s="456"/>
      <c r="T671" s="456"/>
    </row>
    <row r="672" spans="1:20" ht="21.95" customHeight="1" x14ac:dyDescent="0.45">
      <c r="A672" s="456"/>
      <c r="B672" s="456"/>
      <c r="C672" s="456"/>
      <c r="D672" s="456"/>
      <c r="E672" s="456"/>
      <c r="F672" s="456"/>
      <c r="G672" s="456"/>
      <c r="H672" s="456"/>
      <c r="I672" s="456"/>
      <c r="J672" s="456"/>
      <c r="K672" s="456"/>
      <c r="L672" s="456"/>
      <c r="M672" s="456"/>
      <c r="N672" s="456"/>
      <c r="O672" s="456"/>
      <c r="P672" s="456"/>
      <c r="Q672" s="456"/>
      <c r="R672" s="456"/>
      <c r="S672" s="456"/>
      <c r="T672" s="456"/>
    </row>
    <row r="673" spans="1:20" ht="21.95" customHeight="1" x14ac:dyDescent="0.45">
      <c r="A673" s="456"/>
      <c r="B673" s="456"/>
      <c r="C673" s="456"/>
      <c r="D673" s="456"/>
      <c r="E673" s="456"/>
      <c r="F673" s="456"/>
      <c r="G673" s="456"/>
      <c r="H673" s="456"/>
      <c r="I673" s="456"/>
      <c r="J673" s="456"/>
      <c r="K673" s="456"/>
      <c r="L673" s="456"/>
      <c r="M673" s="456"/>
      <c r="N673" s="456"/>
      <c r="O673" s="456"/>
      <c r="P673" s="456"/>
      <c r="Q673" s="456"/>
      <c r="R673" s="456"/>
      <c r="S673" s="456"/>
      <c r="T673" s="456"/>
    </row>
    <row r="674" spans="1:20" ht="21.95" customHeight="1" x14ac:dyDescent="0.45">
      <c r="A674" s="456"/>
      <c r="B674" s="456"/>
      <c r="C674" s="456"/>
      <c r="D674" s="456"/>
      <c r="E674" s="456"/>
      <c r="F674" s="456"/>
      <c r="G674" s="456"/>
      <c r="H674" s="456"/>
      <c r="I674" s="456"/>
      <c r="J674" s="456"/>
      <c r="K674" s="456"/>
      <c r="L674" s="456"/>
      <c r="M674" s="456"/>
      <c r="N674" s="456"/>
      <c r="O674" s="456"/>
      <c r="P674" s="456"/>
      <c r="Q674" s="456"/>
      <c r="R674" s="456"/>
      <c r="S674" s="456"/>
      <c r="T674" s="456"/>
    </row>
    <row r="675" spans="1:20" ht="21.95" customHeight="1" x14ac:dyDescent="0.45">
      <c r="A675" s="456"/>
      <c r="B675" s="456"/>
      <c r="C675" s="456"/>
      <c r="D675" s="456"/>
      <c r="E675" s="456"/>
      <c r="F675" s="456"/>
      <c r="G675" s="456"/>
      <c r="H675" s="456"/>
      <c r="I675" s="456"/>
      <c r="J675" s="456"/>
      <c r="K675" s="456"/>
      <c r="L675" s="456"/>
      <c r="M675" s="456"/>
      <c r="N675" s="456"/>
      <c r="O675" s="456"/>
      <c r="P675" s="456"/>
      <c r="Q675" s="456"/>
      <c r="R675" s="456"/>
      <c r="S675" s="456"/>
      <c r="T675" s="456"/>
    </row>
    <row r="676" spans="1:20" ht="21.95" customHeight="1" x14ac:dyDescent="0.45">
      <c r="A676" s="456"/>
      <c r="B676" s="456"/>
      <c r="C676" s="456"/>
      <c r="D676" s="456"/>
      <c r="E676" s="456"/>
      <c r="F676" s="456"/>
      <c r="G676" s="456"/>
      <c r="H676" s="456"/>
      <c r="I676" s="456"/>
      <c r="J676" s="456"/>
      <c r="K676" s="456"/>
      <c r="L676" s="456"/>
      <c r="M676" s="456"/>
      <c r="N676" s="456"/>
      <c r="O676" s="456"/>
      <c r="P676" s="456"/>
      <c r="Q676" s="456"/>
      <c r="R676" s="456"/>
      <c r="S676" s="456"/>
      <c r="T676" s="456"/>
    </row>
    <row r="677" spans="1:20" ht="21.95" customHeight="1" x14ac:dyDescent="0.45">
      <c r="A677" s="456"/>
      <c r="B677" s="456"/>
      <c r="C677" s="456"/>
      <c r="D677" s="456"/>
      <c r="E677" s="456"/>
      <c r="F677" s="456"/>
      <c r="G677" s="456"/>
      <c r="H677" s="456"/>
      <c r="I677" s="456"/>
      <c r="J677" s="456"/>
      <c r="K677" s="456"/>
      <c r="L677" s="456"/>
      <c r="M677" s="456"/>
      <c r="N677" s="456"/>
      <c r="O677" s="456"/>
      <c r="P677" s="456"/>
      <c r="Q677" s="456"/>
      <c r="R677" s="456"/>
      <c r="S677" s="456"/>
      <c r="T677" s="456"/>
    </row>
    <row r="678" spans="1:20" ht="21.95" customHeight="1" x14ac:dyDescent="0.45">
      <c r="A678" s="456"/>
      <c r="B678" s="456"/>
      <c r="C678" s="456"/>
      <c r="D678" s="456"/>
      <c r="E678" s="456"/>
      <c r="F678" s="456"/>
      <c r="G678" s="456"/>
      <c r="H678" s="456"/>
      <c r="I678" s="456"/>
      <c r="J678" s="456"/>
      <c r="K678" s="456"/>
      <c r="L678" s="456"/>
      <c r="M678" s="456"/>
      <c r="N678" s="456"/>
      <c r="O678" s="456"/>
      <c r="P678" s="456"/>
      <c r="Q678" s="456"/>
      <c r="R678" s="456"/>
      <c r="S678" s="456"/>
      <c r="T678" s="456"/>
    </row>
    <row r="679" spans="1:20" ht="21.95" customHeight="1" x14ac:dyDescent="0.45">
      <c r="A679" s="456"/>
      <c r="B679" s="456"/>
      <c r="C679" s="456"/>
      <c r="D679" s="456"/>
      <c r="E679" s="456"/>
      <c r="F679" s="456"/>
      <c r="G679" s="456"/>
      <c r="H679" s="456"/>
      <c r="I679" s="456"/>
      <c r="J679" s="456"/>
      <c r="K679" s="456"/>
      <c r="L679" s="456"/>
      <c r="M679" s="456"/>
      <c r="N679" s="456"/>
      <c r="O679" s="456"/>
      <c r="P679" s="456"/>
      <c r="Q679" s="456"/>
      <c r="R679" s="456"/>
      <c r="S679" s="456"/>
      <c r="T679" s="456"/>
    </row>
    <row r="680" spans="1:20" ht="21.95" customHeight="1" x14ac:dyDescent="0.45">
      <c r="A680" s="456"/>
      <c r="B680" s="456"/>
      <c r="C680" s="456"/>
      <c r="D680" s="456"/>
      <c r="E680" s="456"/>
      <c r="F680" s="456"/>
      <c r="G680" s="456"/>
      <c r="H680" s="456"/>
      <c r="I680" s="456"/>
      <c r="J680" s="456"/>
      <c r="K680" s="456"/>
      <c r="L680" s="456"/>
      <c r="M680" s="456"/>
      <c r="N680" s="456"/>
      <c r="O680" s="456"/>
      <c r="P680" s="456"/>
      <c r="Q680" s="456"/>
      <c r="R680" s="456"/>
      <c r="S680" s="456"/>
      <c r="T680" s="456"/>
    </row>
    <row r="681" spans="1:20" ht="21.95" customHeight="1" x14ac:dyDescent="0.45">
      <c r="A681" s="456"/>
      <c r="B681" s="456"/>
      <c r="C681" s="456"/>
      <c r="D681" s="456"/>
      <c r="E681" s="456"/>
      <c r="F681" s="456"/>
      <c r="G681" s="456"/>
      <c r="H681" s="456"/>
      <c r="I681" s="456"/>
      <c r="J681" s="456"/>
      <c r="K681" s="456"/>
      <c r="L681" s="456"/>
      <c r="M681" s="456"/>
      <c r="N681" s="456"/>
      <c r="O681" s="456"/>
      <c r="P681" s="456"/>
      <c r="Q681" s="456"/>
      <c r="R681" s="456"/>
      <c r="S681" s="456"/>
      <c r="T681" s="456"/>
    </row>
    <row r="682" spans="1:20" ht="21.95" customHeight="1" x14ac:dyDescent="0.45">
      <c r="A682" s="456"/>
      <c r="B682" s="456"/>
      <c r="C682" s="456"/>
      <c r="D682" s="456"/>
      <c r="E682" s="456"/>
      <c r="F682" s="456"/>
      <c r="G682" s="456"/>
      <c r="H682" s="456"/>
      <c r="I682" s="456"/>
      <c r="J682" s="456"/>
      <c r="K682" s="456"/>
      <c r="L682" s="456"/>
      <c r="M682" s="456"/>
      <c r="N682" s="456"/>
      <c r="O682" s="456"/>
      <c r="P682" s="456"/>
      <c r="Q682" s="456"/>
      <c r="R682" s="456"/>
      <c r="S682" s="456"/>
      <c r="T682" s="456"/>
    </row>
    <row r="683" spans="1:20" ht="21.95" customHeight="1" x14ac:dyDescent="0.45">
      <c r="A683" s="456"/>
      <c r="B683" s="456"/>
      <c r="C683" s="456"/>
      <c r="D683" s="456"/>
      <c r="E683" s="456"/>
      <c r="F683" s="456"/>
      <c r="G683" s="456"/>
      <c r="H683" s="456"/>
      <c r="I683" s="456"/>
      <c r="J683" s="456"/>
      <c r="K683" s="456"/>
      <c r="L683" s="456"/>
      <c r="M683" s="456"/>
      <c r="N683" s="456"/>
      <c r="O683" s="456"/>
      <c r="P683" s="456"/>
      <c r="Q683" s="456"/>
      <c r="R683" s="456"/>
      <c r="S683" s="456"/>
      <c r="T683" s="456"/>
    </row>
    <row r="684" spans="1:20" ht="21.95" customHeight="1" x14ac:dyDescent="0.45">
      <c r="A684" s="456"/>
      <c r="B684" s="456"/>
      <c r="C684" s="456"/>
      <c r="D684" s="456"/>
      <c r="E684" s="456"/>
      <c r="F684" s="456"/>
      <c r="G684" s="456"/>
      <c r="H684" s="456"/>
      <c r="I684" s="456"/>
      <c r="J684" s="456"/>
      <c r="K684" s="456"/>
      <c r="L684" s="456"/>
      <c r="M684" s="456"/>
      <c r="N684" s="456"/>
      <c r="O684" s="456"/>
      <c r="P684" s="456"/>
      <c r="Q684" s="456"/>
      <c r="R684" s="456"/>
      <c r="S684" s="456"/>
      <c r="T684" s="456"/>
    </row>
    <row r="685" spans="1:20" ht="21.95" customHeight="1" x14ac:dyDescent="0.45">
      <c r="A685" s="456"/>
      <c r="B685" s="456"/>
      <c r="C685" s="456"/>
      <c r="D685" s="456"/>
      <c r="E685" s="456"/>
      <c r="F685" s="456"/>
      <c r="G685" s="456"/>
      <c r="H685" s="456"/>
      <c r="I685" s="456"/>
      <c r="J685" s="456"/>
      <c r="K685" s="456"/>
      <c r="L685" s="456"/>
      <c r="M685" s="456"/>
      <c r="N685" s="456"/>
      <c r="O685" s="456"/>
      <c r="P685" s="456"/>
      <c r="Q685" s="456"/>
      <c r="R685" s="456"/>
      <c r="S685" s="456"/>
      <c r="T685" s="456"/>
    </row>
    <row r="686" spans="1:20" ht="21.95" customHeight="1" x14ac:dyDescent="0.45">
      <c r="A686" s="456"/>
      <c r="B686" s="456"/>
      <c r="C686" s="456"/>
      <c r="D686" s="456"/>
      <c r="E686" s="456"/>
      <c r="F686" s="456"/>
      <c r="G686" s="456"/>
      <c r="H686" s="456"/>
      <c r="I686" s="456"/>
      <c r="J686" s="456"/>
      <c r="K686" s="456"/>
      <c r="L686" s="456"/>
      <c r="M686" s="456"/>
      <c r="N686" s="456"/>
      <c r="O686" s="456"/>
      <c r="P686" s="456"/>
      <c r="Q686" s="456"/>
      <c r="R686" s="456"/>
      <c r="S686" s="456"/>
      <c r="T686" s="456"/>
    </row>
    <row r="687" spans="1:20" ht="21.95" customHeight="1" x14ac:dyDescent="0.45">
      <c r="A687" s="456"/>
      <c r="B687" s="456"/>
      <c r="C687" s="456"/>
      <c r="D687" s="456"/>
      <c r="E687" s="456"/>
      <c r="F687" s="456"/>
      <c r="G687" s="456"/>
      <c r="H687" s="456"/>
      <c r="I687" s="456"/>
      <c r="J687" s="456"/>
      <c r="K687" s="456"/>
      <c r="L687" s="456"/>
      <c r="M687" s="456"/>
      <c r="N687" s="456"/>
      <c r="O687" s="456"/>
      <c r="P687" s="456"/>
      <c r="Q687" s="456"/>
      <c r="R687" s="456"/>
      <c r="S687" s="456"/>
      <c r="T687" s="456"/>
    </row>
    <row r="688" spans="1:20" ht="21.95" customHeight="1" x14ac:dyDescent="0.45">
      <c r="A688" s="456"/>
      <c r="B688" s="456"/>
      <c r="C688" s="456"/>
      <c r="D688" s="456"/>
      <c r="E688" s="456"/>
      <c r="F688" s="456"/>
      <c r="G688" s="456"/>
      <c r="H688" s="456"/>
      <c r="I688" s="456"/>
      <c r="J688" s="456"/>
      <c r="K688" s="456"/>
      <c r="L688" s="456"/>
      <c r="M688" s="456"/>
      <c r="N688" s="456"/>
      <c r="O688" s="456"/>
      <c r="P688" s="456"/>
      <c r="Q688" s="456"/>
      <c r="R688" s="456"/>
      <c r="S688" s="456"/>
      <c r="T688" s="456"/>
    </row>
    <row r="689" spans="1:20" ht="21.95" customHeight="1" x14ac:dyDescent="0.45">
      <c r="A689" s="456"/>
      <c r="B689" s="456"/>
      <c r="C689" s="456"/>
      <c r="D689" s="456"/>
      <c r="E689" s="456"/>
      <c r="F689" s="456"/>
      <c r="G689" s="456"/>
      <c r="H689" s="456"/>
      <c r="I689" s="456"/>
      <c r="J689" s="456"/>
      <c r="K689" s="456"/>
      <c r="L689" s="456"/>
      <c r="M689" s="456"/>
      <c r="N689" s="456"/>
      <c r="O689" s="456"/>
      <c r="P689" s="456"/>
      <c r="Q689" s="456"/>
      <c r="R689" s="456"/>
      <c r="S689" s="456"/>
      <c r="T689" s="456"/>
    </row>
    <row r="690" spans="1:20" ht="21.95" customHeight="1" x14ac:dyDescent="0.45">
      <c r="A690" s="456"/>
      <c r="B690" s="456"/>
      <c r="C690" s="456"/>
      <c r="D690" s="456"/>
      <c r="E690" s="456"/>
      <c r="F690" s="456"/>
      <c r="G690" s="456"/>
      <c r="H690" s="456"/>
      <c r="I690" s="456"/>
      <c r="J690" s="456"/>
      <c r="K690" s="456"/>
      <c r="L690" s="456"/>
      <c r="M690" s="456"/>
      <c r="N690" s="456"/>
      <c r="O690" s="456"/>
      <c r="P690" s="456"/>
      <c r="Q690" s="456"/>
      <c r="R690" s="456"/>
      <c r="S690" s="456"/>
      <c r="T690" s="456"/>
    </row>
    <row r="691" spans="1:20" ht="21.95" customHeight="1" x14ac:dyDescent="0.45">
      <c r="A691" s="456"/>
      <c r="B691" s="456"/>
      <c r="C691" s="456"/>
      <c r="D691" s="456"/>
      <c r="E691" s="456"/>
      <c r="F691" s="456"/>
      <c r="G691" s="456"/>
      <c r="H691" s="456"/>
      <c r="I691" s="456"/>
      <c r="J691" s="456"/>
      <c r="K691" s="456"/>
      <c r="L691" s="456"/>
      <c r="M691" s="456"/>
      <c r="N691" s="456"/>
      <c r="O691" s="456"/>
      <c r="P691" s="456"/>
      <c r="Q691" s="456"/>
      <c r="R691" s="456"/>
      <c r="S691" s="456"/>
      <c r="T691" s="456"/>
    </row>
    <row r="692" spans="1:20" ht="21.95" customHeight="1" x14ac:dyDescent="0.45">
      <c r="A692" s="456"/>
      <c r="B692" s="456"/>
      <c r="C692" s="456"/>
      <c r="D692" s="456"/>
      <c r="E692" s="456"/>
      <c r="F692" s="456"/>
      <c r="G692" s="456"/>
      <c r="H692" s="456"/>
      <c r="I692" s="456"/>
      <c r="J692" s="456"/>
      <c r="K692" s="456"/>
      <c r="L692" s="456"/>
      <c r="M692" s="456"/>
      <c r="N692" s="456"/>
      <c r="O692" s="456"/>
      <c r="P692" s="456"/>
      <c r="Q692" s="456"/>
      <c r="R692" s="456"/>
      <c r="S692" s="456"/>
      <c r="T692" s="456"/>
    </row>
    <row r="693" spans="1:20" ht="21.95" customHeight="1" x14ac:dyDescent="0.45">
      <c r="A693" s="456"/>
      <c r="B693" s="456"/>
      <c r="C693" s="456"/>
      <c r="D693" s="456"/>
      <c r="E693" s="456"/>
      <c r="F693" s="456"/>
      <c r="G693" s="456"/>
      <c r="H693" s="456"/>
      <c r="I693" s="456"/>
      <c r="J693" s="456"/>
      <c r="K693" s="456"/>
      <c r="L693" s="456"/>
      <c r="M693" s="456"/>
      <c r="N693" s="456"/>
      <c r="O693" s="456"/>
      <c r="P693" s="456"/>
      <c r="Q693" s="456"/>
      <c r="R693" s="456"/>
      <c r="S693" s="456"/>
      <c r="T693" s="456"/>
    </row>
    <row r="694" spans="1:20" ht="21.95" customHeight="1" x14ac:dyDescent="0.45">
      <c r="A694" s="456"/>
      <c r="B694" s="456"/>
      <c r="C694" s="456"/>
      <c r="D694" s="456"/>
      <c r="E694" s="456"/>
      <c r="F694" s="456"/>
      <c r="G694" s="456"/>
      <c r="H694" s="456"/>
      <c r="I694" s="456"/>
      <c r="J694" s="456"/>
      <c r="K694" s="456"/>
      <c r="L694" s="456"/>
      <c r="M694" s="456"/>
      <c r="N694" s="456"/>
      <c r="O694" s="456"/>
      <c r="P694" s="456"/>
      <c r="Q694" s="456"/>
      <c r="R694" s="456"/>
      <c r="S694" s="456"/>
      <c r="T694" s="456"/>
    </row>
    <row r="695" spans="1:20" ht="21.95" customHeight="1" x14ac:dyDescent="0.45">
      <c r="A695" s="456"/>
      <c r="B695" s="456"/>
      <c r="C695" s="456"/>
      <c r="D695" s="456"/>
      <c r="E695" s="456"/>
      <c r="F695" s="456"/>
      <c r="G695" s="456"/>
      <c r="H695" s="456"/>
      <c r="I695" s="456"/>
      <c r="J695" s="456"/>
      <c r="K695" s="456"/>
      <c r="L695" s="456"/>
      <c r="M695" s="456"/>
      <c r="N695" s="456"/>
      <c r="O695" s="456"/>
      <c r="P695" s="456"/>
      <c r="Q695" s="456"/>
      <c r="R695" s="456"/>
      <c r="S695" s="456"/>
      <c r="T695" s="456"/>
    </row>
    <row r="696" spans="1:20" ht="21.95" customHeight="1" x14ac:dyDescent="0.45">
      <c r="A696" s="456"/>
      <c r="B696" s="456"/>
      <c r="C696" s="456"/>
      <c r="D696" s="456"/>
      <c r="E696" s="456"/>
      <c r="F696" s="456"/>
      <c r="G696" s="456"/>
      <c r="H696" s="456"/>
      <c r="I696" s="456"/>
      <c r="J696" s="456"/>
      <c r="K696" s="456"/>
      <c r="L696" s="456"/>
      <c r="M696" s="456"/>
      <c r="N696" s="456"/>
      <c r="O696" s="456"/>
      <c r="P696" s="456"/>
      <c r="Q696" s="456"/>
      <c r="R696" s="456"/>
      <c r="S696" s="456"/>
      <c r="T696" s="456"/>
    </row>
    <row r="697" spans="1:20" ht="21.95" customHeight="1" x14ac:dyDescent="0.45">
      <c r="A697" s="456"/>
      <c r="B697" s="456"/>
      <c r="C697" s="456"/>
      <c r="D697" s="456"/>
      <c r="E697" s="456"/>
      <c r="F697" s="456"/>
      <c r="G697" s="456"/>
      <c r="H697" s="456"/>
      <c r="I697" s="456"/>
      <c r="J697" s="456"/>
      <c r="K697" s="456"/>
      <c r="L697" s="456"/>
      <c r="M697" s="456"/>
      <c r="N697" s="456"/>
      <c r="O697" s="456"/>
      <c r="P697" s="456"/>
      <c r="Q697" s="456"/>
      <c r="R697" s="456"/>
      <c r="S697" s="456"/>
      <c r="T697" s="456"/>
    </row>
    <row r="698" spans="1:20" ht="21.95" customHeight="1" x14ac:dyDescent="0.45">
      <c r="A698" s="456"/>
      <c r="B698" s="456"/>
      <c r="C698" s="456"/>
      <c r="D698" s="456"/>
      <c r="E698" s="456"/>
      <c r="F698" s="456"/>
      <c r="G698" s="456"/>
      <c r="H698" s="456"/>
      <c r="I698" s="456"/>
      <c r="J698" s="456"/>
      <c r="K698" s="456"/>
      <c r="L698" s="456"/>
      <c r="M698" s="456"/>
      <c r="N698" s="456"/>
      <c r="O698" s="456"/>
      <c r="P698" s="456"/>
      <c r="Q698" s="456"/>
      <c r="R698" s="456"/>
      <c r="S698" s="456"/>
      <c r="T698" s="456"/>
    </row>
    <row r="699" spans="1:20" ht="21.95" customHeight="1" x14ac:dyDescent="0.45">
      <c r="A699" s="456"/>
      <c r="B699" s="456"/>
      <c r="C699" s="456"/>
      <c r="D699" s="456"/>
      <c r="E699" s="456"/>
      <c r="F699" s="456"/>
      <c r="G699" s="456"/>
      <c r="H699" s="456"/>
      <c r="I699" s="456"/>
      <c r="J699" s="456"/>
      <c r="K699" s="456"/>
      <c r="L699" s="456"/>
      <c r="M699" s="456"/>
      <c r="N699" s="456"/>
      <c r="O699" s="456"/>
      <c r="P699" s="456"/>
      <c r="Q699" s="456"/>
      <c r="R699" s="456"/>
      <c r="S699" s="456"/>
      <c r="T699" s="456"/>
    </row>
    <row r="700" spans="1:20" ht="21.95" customHeight="1" x14ac:dyDescent="0.45">
      <c r="A700" s="456"/>
      <c r="B700" s="456"/>
      <c r="C700" s="456"/>
      <c r="D700" s="456"/>
      <c r="E700" s="456"/>
      <c r="F700" s="456"/>
      <c r="G700" s="456"/>
      <c r="H700" s="456"/>
      <c r="I700" s="456"/>
      <c r="J700" s="456"/>
      <c r="K700" s="456"/>
      <c r="L700" s="456"/>
      <c r="M700" s="456"/>
      <c r="N700" s="456"/>
      <c r="O700" s="456"/>
      <c r="P700" s="456"/>
      <c r="Q700" s="456"/>
      <c r="R700" s="456"/>
      <c r="S700" s="456"/>
      <c r="T700" s="456"/>
    </row>
    <row r="701" spans="1:20" ht="21.95" customHeight="1" x14ac:dyDescent="0.45">
      <c r="A701" s="456"/>
      <c r="B701" s="456"/>
      <c r="C701" s="456"/>
      <c r="D701" s="456"/>
      <c r="E701" s="456"/>
      <c r="F701" s="456"/>
      <c r="G701" s="456"/>
      <c r="H701" s="456"/>
      <c r="I701" s="456"/>
      <c r="J701" s="456"/>
      <c r="K701" s="456"/>
      <c r="L701" s="456"/>
      <c r="M701" s="456"/>
      <c r="N701" s="456"/>
      <c r="O701" s="456"/>
      <c r="P701" s="456"/>
      <c r="Q701" s="456"/>
      <c r="R701" s="456"/>
      <c r="S701" s="456"/>
      <c r="T701" s="456"/>
    </row>
    <row r="702" spans="1:20" ht="21.95" customHeight="1" x14ac:dyDescent="0.45">
      <c r="A702" s="456"/>
      <c r="B702" s="456"/>
      <c r="C702" s="456"/>
      <c r="D702" s="456"/>
      <c r="E702" s="456"/>
      <c r="F702" s="456"/>
      <c r="G702" s="456"/>
      <c r="H702" s="456"/>
      <c r="I702" s="456"/>
      <c r="J702" s="456"/>
      <c r="K702" s="456"/>
      <c r="L702" s="456"/>
      <c r="M702" s="456"/>
      <c r="N702" s="456"/>
      <c r="O702" s="456"/>
      <c r="P702" s="456"/>
      <c r="Q702" s="456"/>
      <c r="R702" s="456"/>
      <c r="S702" s="456"/>
      <c r="T702" s="456"/>
    </row>
    <row r="703" spans="1:20" ht="21.95" customHeight="1" x14ac:dyDescent="0.45">
      <c r="A703" s="456"/>
      <c r="B703" s="456"/>
      <c r="C703" s="456"/>
      <c r="D703" s="456"/>
      <c r="E703" s="456"/>
      <c r="F703" s="456"/>
      <c r="G703" s="456"/>
      <c r="H703" s="456"/>
      <c r="I703" s="456"/>
      <c r="J703" s="456"/>
      <c r="K703" s="456"/>
      <c r="L703" s="456"/>
      <c r="M703" s="456"/>
      <c r="N703" s="456"/>
      <c r="O703" s="456"/>
      <c r="P703" s="456"/>
      <c r="Q703" s="456"/>
      <c r="R703" s="456"/>
      <c r="S703" s="456"/>
      <c r="T703" s="456"/>
    </row>
    <row r="704" spans="1:20" ht="21.95" customHeight="1" x14ac:dyDescent="0.45">
      <c r="A704" s="456"/>
      <c r="B704" s="456"/>
      <c r="C704" s="456"/>
      <c r="D704" s="456"/>
      <c r="E704" s="456"/>
      <c r="F704" s="456"/>
      <c r="G704" s="456"/>
      <c r="H704" s="456"/>
      <c r="I704" s="456"/>
      <c r="J704" s="456"/>
      <c r="K704" s="456"/>
      <c r="L704" s="456"/>
      <c r="M704" s="456"/>
      <c r="N704" s="456"/>
      <c r="O704" s="456"/>
      <c r="P704" s="456"/>
      <c r="Q704" s="456"/>
      <c r="R704" s="456"/>
      <c r="S704" s="456"/>
      <c r="T704" s="456"/>
    </row>
    <row r="705" spans="1:20" ht="21.95" customHeight="1" x14ac:dyDescent="0.45">
      <c r="A705" s="456"/>
      <c r="B705" s="456"/>
      <c r="C705" s="456"/>
      <c r="D705" s="456"/>
      <c r="E705" s="456"/>
      <c r="F705" s="456"/>
      <c r="G705" s="456"/>
      <c r="H705" s="456"/>
      <c r="I705" s="456"/>
      <c r="J705" s="456"/>
      <c r="K705" s="456"/>
      <c r="L705" s="456"/>
      <c r="M705" s="456"/>
      <c r="N705" s="456"/>
      <c r="O705" s="456"/>
      <c r="P705" s="456"/>
      <c r="Q705" s="456"/>
      <c r="R705" s="456"/>
      <c r="S705" s="456"/>
      <c r="T705" s="456"/>
    </row>
    <row r="706" spans="1:20" ht="21.95" customHeight="1" x14ac:dyDescent="0.45">
      <c r="A706" s="456"/>
      <c r="B706" s="456"/>
      <c r="C706" s="456"/>
      <c r="D706" s="456"/>
      <c r="E706" s="456"/>
      <c r="F706" s="456"/>
      <c r="G706" s="456"/>
      <c r="H706" s="456"/>
      <c r="I706" s="456"/>
      <c r="J706" s="456"/>
      <c r="K706" s="456"/>
      <c r="L706" s="456"/>
      <c r="M706" s="456"/>
      <c r="N706" s="456"/>
      <c r="O706" s="456"/>
      <c r="P706" s="456"/>
      <c r="Q706" s="456"/>
      <c r="R706" s="456"/>
      <c r="S706" s="456"/>
      <c r="T706" s="456"/>
    </row>
    <row r="707" spans="1:20" ht="21.95" customHeight="1" x14ac:dyDescent="0.45">
      <c r="A707" s="456"/>
      <c r="B707" s="456"/>
      <c r="C707" s="456"/>
      <c r="D707" s="456"/>
      <c r="E707" s="456"/>
      <c r="F707" s="456"/>
      <c r="G707" s="456"/>
      <c r="H707" s="456"/>
      <c r="I707" s="456"/>
      <c r="J707" s="456"/>
      <c r="K707" s="456"/>
      <c r="L707" s="456"/>
      <c r="M707" s="456"/>
      <c r="N707" s="456"/>
      <c r="O707" s="456"/>
      <c r="P707" s="456"/>
      <c r="Q707" s="456"/>
      <c r="R707" s="456"/>
      <c r="S707" s="456"/>
      <c r="T707" s="456"/>
    </row>
    <row r="708" spans="1:20" ht="21.95" customHeight="1" x14ac:dyDescent="0.45">
      <c r="A708" s="456"/>
      <c r="B708" s="456"/>
      <c r="C708" s="456"/>
      <c r="D708" s="456"/>
      <c r="E708" s="456"/>
      <c r="F708" s="456"/>
      <c r="G708" s="456"/>
      <c r="H708" s="456"/>
      <c r="I708" s="456"/>
      <c r="J708" s="456"/>
      <c r="K708" s="456"/>
      <c r="L708" s="456"/>
      <c r="M708" s="456"/>
      <c r="N708" s="456"/>
      <c r="O708" s="456"/>
      <c r="P708" s="456"/>
      <c r="Q708" s="456"/>
      <c r="R708" s="456"/>
      <c r="S708" s="456"/>
      <c r="T708" s="456"/>
    </row>
    <row r="709" spans="1:20" ht="21.95" customHeight="1" x14ac:dyDescent="0.45">
      <c r="A709" s="456"/>
      <c r="B709" s="456"/>
      <c r="C709" s="456"/>
      <c r="D709" s="456"/>
      <c r="E709" s="456"/>
      <c r="F709" s="456"/>
      <c r="G709" s="456"/>
      <c r="H709" s="456"/>
      <c r="I709" s="456"/>
      <c r="J709" s="456"/>
      <c r="K709" s="456"/>
      <c r="L709" s="456"/>
      <c r="M709" s="456"/>
      <c r="N709" s="456"/>
      <c r="O709" s="456"/>
      <c r="P709" s="456"/>
      <c r="Q709" s="456"/>
      <c r="R709" s="456"/>
      <c r="S709" s="456"/>
      <c r="T709" s="456"/>
    </row>
    <row r="710" spans="1:20" ht="21.95" customHeight="1" x14ac:dyDescent="0.45">
      <c r="A710" s="456"/>
      <c r="B710" s="456"/>
      <c r="C710" s="456"/>
      <c r="D710" s="456"/>
      <c r="E710" s="456"/>
      <c r="F710" s="456"/>
      <c r="G710" s="456"/>
      <c r="H710" s="456"/>
      <c r="I710" s="456"/>
      <c r="J710" s="456"/>
      <c r="K710" s="456"/>
      <c r="L710" s="456"/>
      <c r="M710" s="456"/>
      <c r="N710" s="456"/>
      <c r="O710" s="456"/>
      <c r="P710" s="456"/>
      <c r="Q710" s="456"/>
      <c r="R710" s="456"/>
      <c r="S710" s="456"/>
      <c r="T710" s="456"/>
    </row>
    <row r="711" spans="1:20" ht="21.95" customHeight="1" x14ac:dyDescent="0.45">
      <c r="A711" s="456"/>
      <c r="B711" s="456"/>
      <c r="C711" s="456"/>
      <c r="D711" s="456"/>
      <c r="E711" s="456"/>
      <c r="F711" s="456"/>
      <c r="G711" s="456"/>
      <c r="H711" s="456"/>
      <c r="I711" s="456"/>
      <c r="J711" s="456"/>
      <c r="K711" s="456"/>
      <c r="L711" s="456"/>
      <c r="M711" s="456"/>
      <c r="N711" s="456"/>
      <c r="O711" s="456"/>
      <c r="P711" s="456"/>
      <c r="Q711" s="456"/>
      <c r="R711" s="456"/>
      <c r="S711" s="456"/>
      <c r="T711" s="456"/>
    </row>
    <row r="712" spans="1:20" ht="21.95" customHeight="1" x14ac:dyDescent="0.45">
      <c r="A712" s="456"/>
      <c r="B712" s="456"/>
      <c r="C712" s="456"/>
      <c r="D712" s="456"/>
      <c r="E712" s="456"/>
      <c r="F712" s="456"/>
      <c r="G712" s="456"/>
      <c r="H712" s="456"/>
      <c r="I712" s="456"/>
      <c r="J712" s="456"/>
      <c r="K712" s="456"/>
      <c r="L712" s="456"/>
      <c r="M712" s="456"/>
      <c r="N712" s="456"/>
      <c r="O712" s="456"/>
      <c r="P712" s="456"/>
      <c r="Q712" s="456"/>
      <c r="R712" s="456"/>
      <c r="S712" s="456"/>
      <c r="T712" s="456"/>
    </row>
    <row r="713" spans="1:20" ht="21.95" customHeight="1" x14ac:dyDescent="0.45">
      <c r="A713" s="456"/>
      <c r="B713" s="456"/>
      <c r="C713" s="456"/>
      <c r="D713" s="456"/>
      <c r="E713" s="456"/>
      <c r="F713" s="456"/>
      <c r="G713" s="456"/>
      <c r="H713" s="456"/>
      <c r="I713" s="456"/>
      <c r="J713" s="456"/>
      <c r="K713" s="456"/>
      <c r="L713" s="456"/>
      <c r="M713" s="456"/>
      <c r="N713" s="456"/>
      <c r="O713" s="456"/>
      <c r="P713" s="456"/>
      <c r="Q713" s="456"/>
      <c r="R713" s="456"/>
      <c r="S713" s="456"/>
      <c r="T713" s="456"/>
    </row>
    <row r="714" spans="1:20" ht="21.95" customHeight="1" x14ac:dyDescent="0.45">
      <c r="A714" s="456"/>
      <c r="B714" s="456"/>
      <c r="C714" s="456"/>
      <c r="D714" s="456"/>
      <c r="E714" s="456"/>
      <c r="F714" s="456"/>
      <c r="G714" s="456"/>
      <c r="H714" s="456"/>
      <c r="I714" s="456"/>
      <c r="J714" s="456"/>
      <c r="K714" s="456"/>
      <c r="L714" s="456"/>
      <c r="M714" s="456"/>
      <c r="N714" s="456"/>
      <c r="O714" s="456"/>
      <c r="P714" s="456"/>
      <c r="Q714" s="456"/>
      <c r="R714" s="456"/>
      <c r="S714" s="456"/>
      <c r="T714" s="456"/>
    </row>
    <row r="715" spans="1:20" ht="21.95" customHeight="1" x14ac:dyDescent="0.45">
      <c r="A715" s="456"/>
      <c r="B715" s="456"/>
      <c r="C715" s="456"/>
      <c r="D715" s="456"/>
      <c r="E715" s="456"/>
      <c r="F715" s="456"/>
      <c r="G715" s="456"/>
      <c r="H715" s="456"/>
      <c r="I715" s="456"/>
      <c r="J715" s="456"/>
      <c r="K715" s="456"/>
      <c r="L715" s="456"/>
      <c r="M715" s="456"/>
      <c r="N715" s="456"/>
      <c r="O715" s="456"/>
      <c r="P715" s="456"/>
      <c r="Q715" s="456"/>
      <c r="R715" s="456"/>
      <c r="S715" s="456"/>
      <c r="T715" s="456"/>
    </row>
    <row r="716" spans="1:20" ht="21.95" customHeight="1" x14ac:dyDescent="0.45">
      <c r="A716" s="456"/>
      <c r="B716" s="456"/>
      <c r="C716" s="456"/>
      <c r="D716" s="456"/>
      <c r="E716" s="456"/>
      <c r="F716" s="456"/>
      <c r="G716" s="456"/>
      <c r="H716" s="456"/>
      <c r="I716" s="456"/>
      <c r="J716" s="456"/>
      <c r="K716" s="456"/>
      <c r="L716" s="456"/>
      <c r="M716" s="456"/>
      <c r="N716" s="456"/>
      <c r="O716" s="456"/>
      <c r="P716" s="456"/>
      <c r="Q716" s="456"/>
      <c r="R716" s="456"/>
      <c r="S716" s="456"/>
      <c r="T716" s="456"/>
    </row>
    <row r="717" spans="1:20" ht="21.95" customHeight="1" x14ac:dyDescent="0.45">
      <c r="A717" s="456"/>
      <c r="B717" s="456"/>
      <c r="C717" s="456"/>
      <c r="D717" s="456"/>
      <c r="E717" s="456"/>
      <c r="F717" s="456"/>
      <c r="G717" s="456"/>
      <c r="H717" s="456"/>
      <c r="I717" s="456"/>
      <c r="J717" s="456"/>
      <c r="K717" s="456"/>
      <c r="L717" s="456"/>
      <c r="M717" s="456"/>
      <c r="N717" s="456"/>
      <c r="O717" s="456"/>
      <c r="P717" s="456"/>
      <c r="Q717" s="456"/>
      <c r="R717" s="456"/>
      <c r="S717" s="456"/>
      <c r="T717" s="456"/>
    </row>
    <row r="718" spans="1:20" ht="21.95" customHeight="1" x14ac:dyDescent="0.45">
      <c r="A718" s="456"/>
      <c r="B718" s="456"/>
      <c r="C718" s="456"/>
      <c r="D718" s="456"/>
      <c r="E718" s="456"/>
      <c r="F718" s="456"/>
      <c r="G718" s="456"/>
      <c r="H718" s="456"/>
      <c r="I718" s="456"/>
      <c r="J718" s="456"/>
      <c r="K718" s="456"/>
      <c r="L718" s="456"/>
      <c r="M718" s="456"/>
      <c r="N718" s="456"/>
      <c r="O718" s="456"/>
      <c r="P718" s="456"/>
      <c r="Q718" s="456"/>
      <c r="R718" s="456"/>
      <c r="S718" s="456"/>
      <c r="T718" s="456"/>
    </row>
    <row r="719" spans="1:20" ht="21.95" customHeight="1" x14ac:dyDescent="0.45">
      <c r="A719" s="456"/>
      <c r="B719" s="456"/>
      <c r="C719" s="456"/>
      <c r="D719" s="456"/>
      <c r="E719" s="456"/>
      <c r="F719" s="456"/>
      <c r="G719" s="456"/>
      <c r="H719" s="456"/>
      <c r="I719" s="456"/>
      <c r="J719" s="456"/>
      <c r="K719" s="456"/>
      <c r="L719" s="456"/>
      <c r="M719" s="456"/>
      <c r="N719" s="456"/>
      <c r="O719" s="456"/>
      <c r="P719" s="456"/>
      <c r="Q719" s="456"/>
      <c r="R719" s="456"/>
      <c r="S719" s="456"/>
      <c r="T719" s="456"/>
    </row>
    <row r="720" spans="1:20" ht="21.95" customHeight="1" x14ac:dyDescent="0.45">
      <c r="A720" s="456"/>
      <c r="B720" s="456"/>
      <c r="C720" s="456"/>
      <c r="D720" s="456"/>
      <c r="E720" s="456"/>
      <c r="F720" s="456"/>
      <c r="G720" s="456"/>
      <c r="H720" s="456"/>
      <c r="I720" s="456"/>
      <c r="J720" s="456"/>
      <c r="K720" s="456"/>
      <c r="L720" s="456"/>
      <c r="M720" s="456"/>
      <c r="N720" s="456"/>
      <c r="O720" s="456"/>
      <c r="P720" s="456"/>
      <c r="Q720" s="456"/>
      <c r="R720" s="456"/>
      <c r="S720" s="456"/>
      <c r="T720" s="456"/>
    </row>
    <row r="721" spans="1:20" ht="21.95" customHeight="1" x14ac:dyDescent="0.45">
      <c r="A721" s="456"/>
      <c r="B721" s="456"/>
      <c r="C721" s="456"/>
      <c r="D721" s="456"/>
      <c r="E721" s="456"/>
      <c r="F721" s="456"/>
      <c r="G721" s="456"/>
      <c r="H721" s="456"/>
      <c r="I721" s="456"/>
      <c r="J721" s="456"/>
      <c r="K721" s="456"/>
      <c r="L721" s="456"/>
      <c r="M721" s="456"/>
      <c r="N721" s="456"/>
      <c r="O721" s="456"/>
      <c r="P721" s="456"/>
      <c r="Q721" s="456"/>
      <c r="R721" s="456"/>
      <c r="S721" s="456"/>
      <c r="T721" s="456"/>
    </row>
    <row r="722" spans="1:20" ht="21.95" customHeight="1" x14ac:dyDescent="0.45">
      <c r="A722" s="456"/>
      <c r="B722" s="456"/>
      <c r="C722" s="456"/>
      <c r="D722" s="456"/>
      <c r="E722" s="456"/>
      <c r="F722" s="456"/>
      <c r="G722" s="456"/>
      <c r="H722" s="456"/>
      <c r="I722" s="456"/>
      <c r="J722" s="456"/>
      <c r="K722" s="456"/>
      <c r="L722" s="456"/>
      <c r="M722" s="456"/>
      <c r="N722" s="456"/>
      <c r="O722" s="456"/>
      <c r="P722" s="456"/>
      <c r="Q722" s="456"/>
      <c r="R722" s="456"/>
      <c r="S722" s="456"/>
      <c r="T722" s="456"/>
    </row>
    <row r="723" spans="1:20" ht="21.95" customHeight="1" x14ac:dyDescent="0.45">
      <c r="A723" s="456"/>
      <c r="B723" s="456"/>
      <c r="C723" s="456"/>
      <c r="D723" s="456"/>
      <c r="E723" s="456"/>
      <c r="F723" s="456"/>
      <c r="G723" s="456"/>
      <c r="H723" s="456"/>
      <c r="I723" s="456"/>
      <c r="J723" s="456"/>
      <c r="K723" s="456"/>
      <c r="L723" s="456"/>
      <c r="M723" s="456"/>
      <c r="N723" s="456"/>
      <c r="O723" s="456"/>
      <c r="P723" s="456"/>
      <c r="Q723" s="456"/>
      <c r="R723" s="456"/>
      <c r="S723" s="456"/>
      <c r="T723" s="456"/>
    </row>
    <row r="724" spans="1:20" ht="21.95" customHeight="1" x14ac:dyDescent="0.45">
      <c r="A724" s="456"/>
      <c r="B724" s="456"/>
      <c r="C724" s="456"/>
      <c r="D724" s="456"/>
      <c r="E724" s="456"/>
      <c r="F724" s="456"/>
      <c r="G724" s="456"/>
      <c r="H724" s="456"/>
      <c r="I724" s="456"/>
      <c r="J724" s="456"/>
      <c r="K724" s="456"/>
      <c r="L724" s="456"/>
      <c r="M724" s="456"/>
      <c r="N724" s="456"/>
      <c r="O724" s="456"/>
      <c r="P724" s="456"/>
      <c r="Q724" s="456"/>
      <c r="R724" s="456"/>
      <c r="S724" s="456"/>
      <c r="T724" s="456"/>
    </row>
    <row r="725" spans="1:20" ht="21.95" customHeight="1" x14ac:dyDescent="0.45">
      <c r="A725" s="456"/>
      <c r="B725" s="456"/>
      <c r="C725" s="456"/>
      <c r="D725" s="456"/>
      <c r="E725" s="456"/>
      <c r="F725" s="456"/>
      <c r="G725" s="456"/>
      <c r="H725" s="456"/>
      <c r="I725" s="456"/>
      <c r="J725" s="456"/>
      <c r="K725" s="456"/>
      <c r="L725" s="456"/>
      <c r="M725" s="456"/>
      <c r="N725" s="456"/>
      <c r="O725" s="456"/>
      <c r="P725" s="456"/>
      <c r="Q725" s="456"/>
      <c r="R725" s="456"/>
      <c r="S725" s="456"/>
      <c r="T725" s="456"/>
    </row>
    <row r="726" spans="1:20" ht="21.95" customHeight="1" x14ac:dyDescent="0.45">
      <c r="A726" s="456"/>
      <c r="B726" s="456"/>
      <c r="C726" s="456"/>
      <c r="D726" s="456"/>
      <c r="E726" s="456"/>
      <c r="F726" s="456"/>
      <c r="G726" s="456"/>
      <c r="H726" s="456"/>
      <c r="I726" s="456"/>
      <c r="J726" s="456"/>
      <c r="K726" s="456"/>
      <c r="L726" s="456"/>
      <c r="M726" s="456"/>
      <c r="N726" s="456"/>
      <c r="O726" s="456"/>
      <c r="P726" s="456"/>
      <c r="Q726" s="456"/>
      <c r="R726" s="456"/>
      <c r="S726" s="456"/>
      <c r="T726" s="456"/>
    </row>
    <row r="727" spans="1:20" ht="21.95" customHeight="1" x14ac:dyDescent="0.45">
      <c r="A727" s="456"/>
      <c r="B727" s="456"/>
      <c r="C727" s="456"/>
      <c r="D727" s="456"/>
      <c r="E727" s="456"/>
      <c r="F727" s="456"/>
      <c r="G727" s="456"/>
      <c r="H727" s="456"/>
      <c r="I727" s="456"/>
      <c r="J727" s="456"/>
      <c r="K727" s="456"/>
      <c r="L727" s="456"/>
      <c r="M727" s="456"/>
      <c r="N727" s="456"/>
      <c r="O727" s="456"/>
      <c r="P727" s="456"/>
      <c r="Q727" s="456"/>
      <c r="R727" s="456"/>
      <c r="S727" s="456"/>
      <c r="T727" s="456"/>
    </row>
    <row r="728" spans="1:20" ht="21.95" customHeight="1" x14ac:dyDescent="0.45">
      <c r="A728" s="456"/>
      <c r="B728" s="456"/>
      <c r="C728" s="456"/>
      <c r="D728" s="456"/>
      <c r="E728" s="456"/>
      <c r="F728" s="456"/>
      <c r="G728" s="456"/>
      <c r="H728" s="456"/>
      <c r="I728" s="456"/>
      <c r="J728" s="456"/>
      <c r="K728" s="456"/>
      <c r="L728" s="456"/>
      <c r="M728" s="456"/>
      <c r="N728" s="456"/>
      <c r="O728" s="456"/>
      <c r="P728" s="456"/>
      <c r="Q728" s="456"/>
      <c r="R728" s="456"/>
      <c r="S728" s="456"/>
      <c r="T728" s="456"/>
    </row>
    <row r="729" spans="1:20" ht="21.95" customHeight="1" x14ac:dyDescent="0.45">
      <c r="A729" s="456"/>
      <c r="B729" s="456"/>
      <c r="C729" s="456"/>
      <c r="D729" s="456"/>
      <c r="E729" s="456"/>
      <c r="F729" s="456"/>
      <c r="G729" s="456"/>
      <c r="H729" s="456"/>
      <c r="I729" s="456"/>
      <c r="J729" s="456"/>
      <c r="K729" s="456"/>
      <c r="L729" s="456"/>
      <c r="M729" s="456"/>
      <c r="N729" s="456"/>
      <c r="O729" s="456"/>
      <c r="P729" s="456"/>
      <c r="Q729" s="456"/>
      <c r="R729" s="456"/>
      <c r="S729" s="456"/>
      <c r="T729" s="456"/>
    </row>
    <row r="730" spans="1:20" ht="21.95" customHeight="1" x14ac:dyDescent="0.45">
      <c r="A730" s="456"/>
      <c r="B730" s="456"/>
      <c r="C730" s="456"/>
      <c r="D730" s="456"/>
      <c r="E730" s="456"/>
      <c r="F730" s="456"/>
      <c r="G730" s="456"/>
      <c r="H730" s="456"/>
      <c r="I730" s="456"/>
      <c r="J730" s="456"/>
      <c r="K730" s="456"/>
      <c r="L730" s="456"/>
      <c r="M730" s="456"/>
      <c r="N730" s="456"/>
      <c r="O730" s="456"/>
      <c r="P730" s="456"/>
      <c r="Q730" s="456"/>
      <c r="R730" s="456"/>
      <c r="S730" s="456"/>
      <c r="T730" s="456"/>
    </row>
    <row r="731" spans="1:20" ht="21.95" customHeight="1" x14ac:dyDescent="0.45">
      <c r="A731" s="456"/>
      <c r="B731" s="456"/>
      <c r="C731" s="456"/>
      <c r="D731" s="456"/>
      <c r="E731" s="456"/>
      <c r="F731" s="456"/>
      <c r="G731" s="456"/>
      <c r="H731" s="456"/>
      <c r="I731" s="456"/>
      <c r="J731" s="456"/>
      <c r="K731" s="456"/>
      <c r="L731" s="456"/>
      <c r="M731" s="456"/>
      <c r="N731" s="456"/>
      <c r="O731" s="456"/>
      <c r="P731" s="456"/>
      <c r="Q731" s="456"/>
      <c r="R731" s="456"/>
      <c r="S731" s="456"/>
      <c r="T731" s="456"/>
    </row>
    <row r="732" spans="1:20" ht="21.95" customHeight="1" x14ac:dyDescent="0.45">
      <c r="A732" s="456"/>
      <c r="B732" s="456"/>
      <c r="C732" s="456"/>
      <c r="D732" s="456"/>
      <c r="E732" s="456"/>
      <c r="F732" s="456"/>
      <c r="G732" s="456"/>
      <c r="H732" s="456"/>
      <c r="I732" s="456"/>
      <c r="J732" s="456"/>
      <c r="K732" s="456"/>
      <c r="L732" s="456"/>
      <c r="M732" s="456"/>
      <c r="N732" s="456"/>
      <c r="O732" s="456"/>
      <c r="P732" s="456"/>
      <c r="Q732" s="456"/>
      <c r="R732" s="456"/>
      <c r="S732" s="456"/>
      <c r="T732" s="456"/>
    </row>
    <row r="733" spans="1:20" ht="21.95" customHeight="1" x14ac:dyDescent="0.45">
      <c r="A733" s="456"/>
      <c r="B733" s="456"/>
      <c r="C733" s="456"/>
      <c r="D733" s="456"/>
      <c r="E733" s="456"/>
      <c r="F733" s="456"/>
      <c r="G733" s="456"/>
      <c r="H733" s="456"/>
      <c r="I733" s="456"/>
      <c r="J733" s="456"/>
      <c r="K733" s="456"/>
      <c r="L733" s="456"/>
      <c r="M733" s="456"/>
      <c r="N733" s="456"/>
      <c r="O733" s="456"/>
      <c r="P733" s="456"/>
      <c r="Q733" s="456"/>
      <c r="R733" s="456"/>
      <c r="S733" s="456"/>
      <c r="T733" s="456"/>
    </row>
    <row r="734" spans="1:20" ht="21.95" customHeight="1" x14ac:dyDescent="0.45">
      <c r="A734" s="456"/>
      <c r="B734" s="456"/>
      <c r="C734" s="456"/>
      <c r="D734" s="456"/>
      <c r="E734" s="456"/>
      <c r="F734" s="456"/>
      <c r="G734" s="456"/>
      <c r="H734" s="456"/>
      <c r="I734" s="456"/>
      <c r="J734" s="456"/>
      <c r="K734" s="456"/>
      <c r="L734" s="456"/>
      <c r="M734" s="456"/>
      <c r="N734" s="456"/>
      <c r="O734" s="456"/>
      <c r="P734" s="456"/>
      <c r="Q734" s="456"/>
      <c r="R734" s="456"/>
      <c r="S734" s="456"/>
      <c r="T734" s="456"/>
    </row>
    <row r="735" spans="1:20" ht="21.95" customHeight="1" x14ac:dyDescent="0.45">
      <c r="A735" s="456"/>
      <c r="B735" s="456"/>
      <c r="C735" s="456"/>
      <c r="D735" s="456"/>
      <c r="E735" s="456"/>
      <c r="F735" s="456"/>
      <c r="G735" s="456"/>
      <c r="H735" s="456"/>
      <c r="I735" s="456"/>
      <c r="J735" s="456"/>
      <c r="K735" s="456"/>
      <c r="L735" s="456"/>
      <c r="M735" s="456"/>
      <c r="N735" s="456"/>
      <c r="O735" s="456"/>
      <c r="P735" s="456"/>
      <c r="Q735" s="456"/>
      <c r="R735" s="456"/>
      <c r="S735" s="456"/>
      <c r="T735" s="456"/>
    </row>
    <row r="736" spans="1:20" ht="21.95" customHeight="1" x14ac:dyDescent="0.45">
      <c r="A736" s="456"/>
      <c r="B736" s="456"/>
      <c r="C736" s="456"/>
      <c r="D736" s="456"/>
      <c r="E736" s="456"/>
      <c r="F736" s="456"/>
      <c r="G736" s="456"/>
      <c r="H736" s="456"/>
      <c r="I736" s="456"/>
      <c r="J736" s="456"/>
      <c r="K736" s="456"/>
      <c r="L736" s="456"/>
      <c r="M736" s="456"/>
      <c r="N736" s="456"/>
      <c r="O736" s="456"/>
      <c r="P736" s="456"/>
      <c r="Q736" s="456"/>
      <c r="R736" s="456"/>
      <c r="S736" s="456"/>
      <c r="T736" s="456"/>
    </row>
    <row r="737" spans="1:20" ht="21.95" customHeight="1" x14ac:dyDescent="0.45">
      <c r="A737" s="456"/>
      <c r="B737" s="456"/>
      <c r="C737" s="456"/>
      <c r="D737" s="456"/>
      <c r="E737" s="456"/>
      <c r="F737" s="456"/>
      <c r="G737" s="456"/>
      <c r="H737" s="456"/>
      <c r="I737" s="456"/>
      <c r="J737" s="456"/>
      <c r="K737" s="456"/>
      <c r="L737" s="456"/>
      <c r="M737" s="456"/>
      <c r="N737" s="456"/>
      <c r="O737" s="456"/>
      <c r="P737" s="456"/>
      <c r="Q737" s="456"/>
      <c r="R737" s="456"/>
      <c r="S737" s="456"/>
      <c r="T737" s="456"/>
    </row>
    <row r="738" spans="1:20" ht="21.95" customHeight="1" x14ac:dyDescent="0.45">
      <c r="A738" s="456"/>
      <c r="B738" s="456"/>
      <c r="C738" s="456"/>
      <c r="D738" s="456"/>
      <c r="E738" s="456"/>
      <c r="F738" s="456"/>
      <c r="G738" s="456"/>
      <c r="H738" s="456"/>
      <c r="I738" s="456"/>
      <c r="J738" s="456"/>
      <c r="K738" s="456"/>
      <c r="L738" s="456"/>
      <c r="M738" s="456"/>
      <c r="N738" s="456"/>
      <c r="O738" s="456"/>
      <c r="P738" s="456"/>
      <c r="Q738" s="456"/>
      <c r="R738" s="456"/>
      <c r="S738" s="456"/>
      <c r="T738" s="456"/>
    </row>
    <row r="739" spans="1:20" ht="21.95" customHeight="1" x14ac:dyDescent="0.45">
      <c r="A739" s="456"/>
      <c r="B739" s="456"/>
      <c r="C739" s="456"/>
      <c r="D739" s="456"/>
      <c r="E739" s="456"/>
      <c r="F739" s="456"/>
      <c r="G739" s="456"/>
      <c r="H739" s="456"/>
      <c r="I739" s="456"/>
      <c r="J739" s="456"/>
      <c r="K739" s="456"/>
      <c r="L739" s="456"/>
      <c r="M739" s="456"/>
      <c r="N739" s="456"/>
      <c r="O739" s="456"/>
      <c r="P739" s="456"/>
      <c r="Q739" s="456"/>
      <c r="R739" s="456"/>
      <c r="S739" s="456"/>
      <c r="T739" s="456"/>
    </row>
    <row r="740" spans="1:20" ht="21.95" customHeight="1" x14ac:dyDescent="0.45">
      <c r="A740" s="456"/>
      <c r="B740" s="456"/>
      <c r="C740" s="456"/>
      <c r="D740" s="456"/>
      <c r="E740" s="456"/>
      <c r="F740" s="456"/>
      <c r="G740" s="456"/>
      <c r="H740" s="456"/>
      <c r="I740" s="456"/>
      <c r="J740" s="456"/>
      <c r="K740" s="456"/>
      <c r="L740" s="456"/>
      <c r="M740" s="456"/>
      <c r="N740" s="456"/>
      <c r="O740" s="456"/>
      <c r="P740" s="456"/>
      <c r="Q740" s="456"/>
      <c r="R740" s="456"/>
      <c r="S740" s="456"/>
      <c r="T740" s="456"/>
    </row>
    <row r="741" spans="1:20" ht="21.95" customHeight="1" x14ac:dyDescent="0.45">
      <c r="A741" s="456"/>
      <c r="B741" s="456"/>
      <c r="C741" s="456"/>
      <c r="D741" s="456"/>
      <c r="E741" s="456"/>
      <c r="F741" s="456"/>
      <c r="G741" s="456"/>
      <c r="H741" s="456"/>
      <c r="I741" s="456"/>
      <c r="J741" s="456"/>
      <c r="K741" s="456"/>
      <c r="L741" s="456"/>
      <c r="M741" s="456"/>
      <c r="N741" s="456"/>
      <c r="O741" s="456"/>
      <c r="P741" s="456"/>
      <c r="Q741" s="456"/>
      <c r="R741" s="456"/>
      <c r="S741" s="456"/>
      <c r="T741" s="456"/>
    </row>
    <row r="742" spans="1:20" ht="21.95" customHeight="1" x14ac:dyDescent="0.45">
      <c r="A742" s="456"/>
      <c r="B742" s="456"/>
      <c r="C742" s="456"/>
      <c r="D742" s="456"/>
      <c r="E742" s="456"/>
      <c r="F742" s="456"/>
      <c r="G742" s="456"/>
      <c r="H742" s="456"/>
      <c r="I742" s="456"/>
      <c r="J742" s="456"/>
      <c r="K742" s="456"/>
      <c r="L742" s="456"/>
      <c r="M742" s="456"/>
      <c r="N742" s="456"/>
      <c r="O742" s="456"/>
      <c r="P742" s="456"/>
      <c r="Q742" s="456"/>
      <c r="R742" s="456"/>
      <c r="S742" s="456"/>
      <c r="T742" s="456"/>
    </row>
    <row r="743" spans="1:20" ht="21.95" customHeight="1" x14ac:dyDescent="0.45">
      <c r="A743" s="456"/>
      <c r="B743" s="456"/>
      <c r="C743" s="456"/>
      <c r="D743" s="456"/>
      <c r="E743" s="456"/>
      <c r="F743" s="456"/>
      <c r="G743" s="456"/>
      <c r="H743" s="456"/>
      <c r="I743" s="456"/>
      <c r="J743" s="456"/>
      <c r="K743" s="456"/>
      <c r="L743" s="456"/>
      <c r="M743" s="456"/>
      <c r="N743" s="456"/>
      <c r="O743" s="456"/>
      <c r="P743" s="456"/>
      <c r="Q743" s="456"/>
      <c r="R743" s="456"/>
      <c r="S743" s="456"/>
      <c r="T743" s="456"/>
    </row>
    <row r="744" spans="1:20" ht="21.95" customHeight="1" x14ac:dyDescent="0.45">
      <c r="A744" s="456"/>
      <c r="B744" s="456"/>
      <c r="C744" s="456"/>
      <c r="D744" s="456"/>
      <c r="E744" s="456"/>
      <c r="F744" s="456"/>
      <c r="G744" s="456"/>
      <c r="H744" s="456"/>
      <c r="I744" s="456"/>
      <c r="J744" s="456"/>
      <c r="K744" s="456"/>
      <c r="L744" s="456"/>
      <c r="M744" s="456"/>
      <c r="N744" s="456"/>
      <c r="O744" s="456"/>
      <c r="P744" s="456"/>
      <c r="Q744" s="456"/>
      <c r="R744" s="456"/>
      <c r="S744" s="456"/>
      <c r="T744" s="456"/>
    </row>
    <row r="745" spans="1:20" ht="21.95" customHeight="1" x14ac:dyDescent="0.45">
      <c r="A745" s="456"/>
      <c r="B745" s="456"/>
      <c r="C745" s="456"/>
      <c r="D745" s="456"/>
      <c r="E745" s="456"/>
      <c r="F745" s="456"/>
      <c r="G745" s="456"/>
      <c r="H745" s="456"/>
      <c r="I745" s="456"/>
      <c r="J745" s="456"/>
      <c r="K745" s="456"/>
      <c r="L745" s="456"/>
      <c r="M745" s="456"/>
      <c r="N745" s="456"/>
      <c r="O745" s="456"/>
      <c r="P745" s="456"/>
      <c r="Q745" s="456"/>
      <c r="R745" s="456"/>
      <c r="S745" s="456"/>
      <c r="T745" s="456"/>
    </row>
    <row r="746" spans="1:20" ht="21.95" customHeight="1" x14ac:dyDescent="0.45">
      <c r="A746" s="456"/>
      <c r="B746" s="456"/>
      <c r="C746" s="456"/>
      <c r="D746" s="456"/>
      <c r="E746" s="456"/>
      <c r="F746" s="456"/>
      <c r="G746" s="456"/>
      <c r="H746" s="456"/>
      <c r="I746" s="456"/>
      <c r="J746" s="456"/>
      <c r="K746" s="456"/>
      <c r="L746" s="456"/>
      <c r="M746" s="456"/>
      <c r="N746" s="456"/>
      <c r="O746" s="456"/>
      <c r="P746" s="456"/>
      <c r="Q746" s="456"/>
      <c r="R746" s="456"/>
      <c r="S746" s="456"/>
      <c r="T746" s="456"/>
    </row>
    <row r="747" spans="1:20" ht="21.95" customHeight="1" x14ac:dyDescent="0.45">
      <c r="A747" s="456"/>
      <c r="B747" s="456"/>
      <c r="C747" s="456"/>
      <c r="D747" s="456"/>
      <c r="E747" s="456"/>
      <c r="F747" s="456"/>
      <c r="G747" s="456"/>
      <c r="H747" s="456"/>
      <c r="I747" s="456"/>
      <c r="J747" s="456"/>
      <c r="K747" s="456"/>
      <c r="L747" s="456"/>
      <c r="M747" s="456"/>
      <c r="N747" s="456"/>
      <c r="O747" s="456"/>
      <c r="P747" s="456"/>
      <c r="Q747" s="456"/>
      <c r="R747" s="456"/>
      <c r="S747" s="456"/>
      <c r="T747" s="456"/>
    </row>
    <row r="748" spans="1:20" ht="21.95" customHeight="1" x14ac:dyDescent="0.45">
      <c r="A748" s="456"/>
      <c r="B748" s="456"/>
      <c r="C748" s="456"/>
      <c r="D748" s="456"/>
      <c r="E748" s="456"/>
      <c r="F748" s="456"/>
      <c r="G748" s="456"/>
      <c r="H748" s="456"/>
      <c r="I748" s="456"/>
      <c r="J748" s="456"/>
      <c r="K748" s="456"/>
      <c r="L748" s="456"/>
      <c r="M748" s="456"/>
      <c r="N748" s="456"/>
      <c r="O748" s="456"/>
      <c r="P748" s="456"/>
      <c r="Q748" s="456"/>
      <c r="R748" s="456"/>
      <c r="S748" s="456"/>
      <c r="T748" s="456"/>
    </row>
    <row r="749" spans="1:20" ht="21.95" customHeight="1" x14ac:dyDescent="0.45">
      <c r="A749" s="456"/>
      <c r="B749" s="456"/>
      <c r="C749" s="456"/>
      <c r="D749" s="456"/>
      <c r="E749" s="456"/>
      <c r="F749" s="456"/>
      <c r="G749" s="456"/>
      <c r="H749" s="456"/>
      <c r="I749" s="456"/>
      <c r="J749" s="456"/>
      <c r="K749" s="456"/>
      <c r="L749" s="456"/>
      <c r="M749" s="456"/>
      <c r="N749" s="456"/>
      <c r="O749" s="456"/>
      <c r="P749" s="456"/>
      <c r="Q749" s="456"/>
      <c r="R749" s="456"/>
      <c r="S749" s="456"/>
      <c r="T749" s="456"/>
    </row>
    <row r="750" spans="1:20" ht="21.95" customHeight="1" x14ac:dyDescent="0.45">
      <c r="A750" s="456"/>
      <c r="B750" s="456"/>
      <c r="C750" s="456"/>
      <c r="D750" s="456"/>
      <c r="E750" s="456"/>
      <c r="F750" s="456"/>
      <c r="G750" s="456"/>
      <c r="H750" s="456"/>
      <c r="I750" s="456"/>
      <c r="J750" s="456"/>
      <c r="K750" s="456"/>
      <c r="L750" s="456"/>
      <c r="M750" s="456"/>
      <c r="N750" s="456"/>
      <c r="O750" s="456"/>
      <c r="P750" s="456"/>
      <c r="Q750" s="456"/>
      <c r="R750" s="456"/>
      <c r="S750" s="456"/>
      <c r="T750" s="456"/>
    </row>
    <row r="751" spans="1:20" ht="21.95" customHeight="1" x14ac:dyDescent="0.45">
      <c r="A751" s="456"/>
      <c r="B751" s="456"/>
      <c r="C751" s="456"/>
      <c r="D751" s="456"/>
      <c r="E751" s="456"/>
      <c r="F751" s="456"/>
      <c r="G751" s="456"/>
      <c r="H751" s="456"/>
      <c r="I751" s="456"/>
      <c r="J751" s="456"/>
      <c r="K751" s="456"/>
      <c r="L751" s="456"/>
      <c r="M751" s="456"/>
      <c r="N751" s="456"/>
      <c r="O751" s="456"/>
      <c r="P751" s="456"/>
      <c r="Q751" s="456"/>
      <c r="R751" s="456"/>
      <c r="S751" s="456"/>
      <c r="T751" s="456"/>
    </row>
    <row r="752" spans="1:20" ht="21.95" customHeight="1" x14ac:dyDescent="0.45">
      <c r="A752" s="456"/>
      <c r="B752" s="456"/>
      <c r="C752" s="456"/>
      <c r="D752" s="456"/>
      <c r="E752" s="456"/>
      <c r="F752" s="456"/>
      <c r="G752" s="456"/>
      <c r="H752" s="456"/>
      <c r="I752" s="456"/>
      <c r="J752" s="456"/>
      <c r="K752" s="456"/>
      <c r="L752" s="456"/>
      <c r="M752" s="456"/>
      <c r="N752" s="456"/>
      <c r="O752" s="456"/>
      <c r="P752" s="456"/>
      <c r="Q752" s="456"/>
      <c r="R752" s="456"/>
      <c r="S752" s="456"/>
      <c r="T752" s="456"/>
    </row>
    <row r="753" spans="1:20" ht="21.95" customHeight="1" x14ac:dyDescent="0.45">
      <c r="A753" s="456"/>
      <c r="B753" s="456"/>
      <c r="C753" s="456"/>
      <c r="D753" s="456"/>
      <c r="E753" s="456"/>
      <c r="F753" s="456"/>
      <c r="G753" s="456"/>
      <c r="H753" s="456"/>
      <c r="I753" s="456"/>
      <c r="J753" s="456"/>
      <c r="K753" s="456"/>
      <c r="L753" s="456"/>
      <c r="M753" s="456"/>
      <c r="N753" s="456"/>
      <c r="O753" s="456"/>
      <c r="P753" s="456"/>
      <c r="Q753" s="456"/>
      <c r="R753" s="456"/>
      <c r="S753" s="456"/>
      <c r="T753" s="456"/>
    </row>
    <row r="754" spans="1:20" ht="21.95" customHeight="1" x14ac:dyDescent="0.45">
      <c r="A754" s="456"/>
      <c r="B754" s="456"/>
      <c r="C754" s="456"/>
      <c r="D754" s="456"/>
      <c r="E754" s="456"/>
      <c r="F754" s="456"/>
      <c r="G754" s="456"/>
      <c r="H754" s="456"/>
      <c r="I754" s="456"/>
      <c r="J754" s="456"/>
      <c r="K754" s="456"/>
      <c r="L754" s="456"/>
      <c r="M754" s="456"/>
      <c r="N754" s="456"/>
      <c r="O754" s="456"/>
      <c r="P754" s="456"/>
      <c r="Q754" s="456"/>
      <c r="R754" s="456"/>
      <c r="S754" s="456"/>
      <c r="T754" s="456"/>
    </row>
    <row r="755" spans="1:20" ht="21.95" customHeight="1" x14ac:dyDescent="0.45">
      <c r="A755" s="456"/>
      <c r="B755" s="456"/>
      <c r="C755" s="456"/>
      <c r="D755" s="456"/>
      <c r="E755" s="456"/>
      <c r="F755" s="456"/>
      <c r="G755" s="456"/>
      <c r="H755" s="456"/>
      <c r="I755" s="456"/>
      <c r="J755" s="456"/>
      <c r="K755" s="456"/>
      <c r="L755" s="456"/>
      <c r="M755" s="456"/>
      <c r="N755" s="456"/>
      <c r="O755" s="456"/>
      <c r="P755" s="456"/>
      <c r="Q755" s="456"/>
      <c r="R755" s="456"/>
      <c r="S755" s="456"/>
      <c r="T755" s="456"/>
    </row>
    <row r="756" spans="1:20" ht="21.95" customHeight="1" x14ac:dyDescent="0.45">
      <c r="A756" s="456"/>
      <c r="B756" s="456"/>
      <c r="C756" s="456"/>
      <c r="D756" s="456"/>
      <c r="E756" s="456"/>
      <c r="F756" s="456"/>
      <c r="G756" s="456"/>
      <c r="H756" s="456"/>
      <c r="I756" s="456"/>
      <c r="J756" s="456"/>
      <c r="K756" s="456"/>
      <c r="L756" s="456"/>
      <c r="M756" s="456"/>
      <c r="N756" s="456"/>
      <c r="O756" s="456"/>
      <c r="P756" s="456"/>
      <c r="Q756" s="456"/>
      <c r="R756" s="456"/>
      <c r="S756" s="456"/>
      <c r="T756" s="456"/>
    </row>
    <row r="757" spans="1:20" ht="21.95" customHeight="1" x14ac:dyDescent="0.45">
      <c r="A757" s="456"/>
      <c r="B757" s="456"/>
      <c r="C757" s="456"/>
      <c r="D757" s="456"/>
      <c r="E757" s="456"/>
      <c r="F757" s="456"/>
      <c r="G757" s="456"/>
      <c r="H757" s="456"/>
      <c r="I757" s="456"/>
      <c r="J757" s="456"/>
      <c r="K757" s="456"/>
      <c r="L757" s="456"/>
      <c r="M757" s="456"/>
      <c r="N757" s="456"/>
      <c r="O757" s="456"/>
      <c r="P757" s="456"/>
      <c r="Q757" s="456"/>
      <c r="R757" s="456"/>
      <c r="S757" s="456"/>
      <c r="T757" s="456"/>
    </row>
    <row r="758" spans="1:20" ht="21.95" customHeight="1" x14ac:dyDescent="0.45">
      <c r="A758" s="456"/>
      <c r="B758" s="456"/>
      <c r="C758" s="456"/>
      <c r="D758" s="456"/>
      <c r="E758" s="456"/>
      <c r="F758" s="456"/>
      <c r="G758" s="456"/>
      <c r="H758" s="456"/>
      <c r="I758" s="456"/>
      <c r="J758" s="456"/>
      <c r="K758" s="456"/>
      <c r="L758" s="456"/>
      <c r="M758" s="456"/>
      <c r="N758" s="456"/>
      <c r="O758" s="456"/>
      <c r="P758" s="456"/>
      <c r="Q758" s="456"/>
      <c r="R758" s="456"/>
      <c r="S758" s="456"/>
      <c r="T758" s="456"/>
    </row>
    <row r="759" spans="1:20" ht="21.95" customHeight="1" x14ac:dyDescent="0.45">
      <c r="A759" s="456"/>
      <c r="B759" s="456"/>
      <c r="C759" s="456"/>
      <c r="D759" s="456"/>
      <c r="E759" s="456"/>
      <c r="F759" s="456"/>
      <c r="G759" s="456"/>
      <c r="H759" s="456"/>
      <c r="I759" s="456"/>
      <c r="J759" s="456"/>
      <c r="K759" s="456"/>
      <c r="L759" s="456"/>
      <c r="M759" s="456"/>
      <c r="N759" s="456"/>
      <c r="O759" s="456"/>
      <c r="P759" s="456"/>
      <c r="Q759" s="456"/>
      <c r="R759" s="456"/>
      <c r="S759" s="456"/>
      <c r="T759" s="456"/>
    </row>
    <row r="760" spans="1:20" ht="21.95" customHeight="1" x14ac:dyDescent="0.45">
      <c r="A760" s="456"/>
      <c r="B760" s="456"/>
      <c r="C760" s="456"/>
      <c r="D760" s="456"/>
      <c r="E760" s="456"/>
      <c r="F760" s="456"/>
      <c r="G760" s="456"/>
      <c r="H760" s="456"/>
      <c r="I760" s="456"/>
      <c r="J760" s="456"/>
      <c r="K760" s="456"/>
      <c r="L760" s="456"/>
      <c r="M760" s="456"/>
      <c r="N760" s="456"/>
      <c r="O760" s="456"/>
      <c r="P760" s="456"/>
      <c r="Q760" s="456"/>
      <c r="R760" s="456"/>
      <c r="S760" s="456"/>
      <c r="T760" s="456"/>
    </row>
    <row r="761" spans="1:20" ht="21.95" customHeight="1" x14ac:dyDescent="0.45">
      <c r="A761" s="456"/>
      <c r="B761" s="456"/>
      <c r="C761" s="456"/>
      <c r="D761" s="456"/>
      <c r="E761" s="456"/>
      <c r="F761" s="456"/>
      <c r="G761" s="456"/>
      <c r="H761" s="456"/>
      <c r="I761" s="456"/>
      <c r="J761" s="456"/>
      <c r="K761" s="456"/>
      <c r="L761" s="456"/>
      <c r="M761" s="456"/>
      <c r="N761" s="456"/>
      <c r="O761" s="456"/>
      <c r="P761" s="456"/>
      <c r="Q761" s="456"/>
      <c r="R761" s="456"/>
      <c r="S761" s="456"/>
      <c r="T761" s="456"/>
    </row>
    <row r="762" spans="1:20" ht="21.95" customHeight="1" x14ac:dyDescent="0.45">
      <c r="A762" s="456"/>
      <c r="B762" s="456"/>
      <c r="C762" s="456"/>
      <c r="D762" s="456"/>
      <c r="E762" s="456"/>
      <c r="F762" s="456"/>
      <c r="G762" s="456"/>
      <c r="H762" s="456"/>
      <c r="I762" s="456"/>
      <c r="J762" s="456"/>
      <c r="K762" s="456"/>
      <c r="L762" s="456"/>
      <c r="M762" s="456"/>
      <c r="N762" s="456"/>
      <c r="O762" s="456"/>
      <c r="P762" s="456"/>
      <c r="Q762" s="456"/>
      <c r="R762" s="456"/>
      <c r="S762" s="456"/>
      <c r="T762" s="456"/>
    </row>
    <row r="763" spans="1:20" ht="21.95" customHeight="1" x14ac:dyDescent="0.45">
      <c r="A763" s="456"/>
      <c r="B763" s="456"/>
      <c r="C763" s="456"/>
      <c r="D763" s="456"/>
      <c r="E763" s="456"/>
      <c r="F763" s="456"/>
      <c r="G763" s="456"/>
      <c r="H763" s="456"/>
      <c r="I763" s="456"/>
      <c r="J763" s="456"/>
      <c r="K763" s="456"/>
      <c r="L763" s="456"/>
      <c r="M763" s="456"/>
      <c r="N763" s="456"/>
      <c r="O763" s="456"/>
      <c r="P763" s="456"/>
      <c r="Q763" s="456"/>
      <c r="R763" s="456"/>
      <c r="S763" s="456"/>
      <c r="T763" s="456"/>
    </row>
    <row r="764" spans="1:20" ht="21.95" customHeight="1" x14ac:dyDescent="0.45">
      <c r="A764" s="456"/>
      <c r="B764" s="456"/>
      <c r="C764" s="456"/>
      <c r="D764" s="456"/>
      <c r="E764" s="456"/>
      <c r="F764" s="456"/>
      <c r="G764" s="456"/>
      <c r="H764" s="456"/>
      <c r="I764" s="456"/>
      <c r="J764" s="456"/>
      <c r="K764" s="456"/>
      <c r="L764" s="456"/>
      <c r="M764" s="456"/>
      <c r="N764" s="456"/>
      <c r="O764" s="456"/>
      <c r="P764" s="456"/>
      <c r="Q764" s="456"/>
      <c r="R764" s="456"/>
      <c r="S764" s="456"/>
      <c r="T764" s="456"/>
    </row>
    <row r="765" spans="1:20" ht="21.95" customHeight="1" x14ac:dyDescent="0.45">
      <c r="A765" s="456"/>
      <c r="B765" s="456"/>
      <c r="C765" s="456"/>
      <c r="D765" s="456"/>
      <c r="E765" s="456"/>
      <c r="F765" s="456"/>
      <c r="G765" s="456"/>
      <c r="H765" s="456"/>
      <c r="I765" s="456"/>
      <c r="J765" s="456"/>
      <c r="K765" s="456"/>
      <c r="L765" s="456"/>
      <c r="M765" s="456"/>
      <c r="N765" s="456"/>
      <c r="O765" s="456"/>
      <c r="P765" s="456"/>
      <c r="Q765" s="456"/>
      <c r="R765" s="456"/>
      <c r="S765" s="456"/>
      <c r="T765" s="456"/>
    </row>
    <row r="766" spans="1:20" ht="21.95" customHeight="1" x14ac:dyDescent="0.45">
      <c r="A766" s="456"/>
      <c r="B766" s="456"/>
      <c r="C766" s="456"/>
      <c r="D766" s="456"/>
      <c r="E766" s="456"/>
      <c r="F766" s="456"/>
      <c r="G766" s="456"/>
      <c r="H766" s="456"/>
      <c r="I766" s="456"/>
      <c r="J766" s="456"/>
      <c r="K766" s="456"/>
      <c r="L766" s="456"/>
      <c r="M766" s="456"/>
      <c r="N766" s="456"/>
      <c r="O766" s="456"/>
      <c r="P766" s="456"/>
      <c r="Q766" s="456"/>
      <c r="R766" s="456"/>
      <c r="S766" s="456"/>
      <c r="T766" s="456"/>
    </row>
    <row r="767" spans="1:20" ht="21.95" customHeight="1" x14ac:dyDescent="0.45">
      <c r="A767" s="456"/>
      <c r="B767" s="456"/>
      <c r="C767" s="456"/>
      <c r="D767" s="456"/>
      <c r="E767" s="456"/>
      <c r="F767" s="456"/>
      <c r="G767" s="456"/>
      <c r="H767" s="456"/>
      <c r="I767" s="456"/>
      <c r="J767" s="456"/>
      <c r="K767" s="456"/>
      <c r="L767" s="456"/>
      <c r="M767" s="456"/>
      <c r="N767" s="456"/>
      <c r="O767" s="456"/>
      <c r="P767" s="456"/>
      <c r="Q767" s="456"/>
      <c r="R767" s="456"/>
      <c r="S767" s="456"/>
      <c r="T767" s="456"/>
    </row>
    <row r="768" spans="1:20" ht="21.95" customHeight="1" x14ac:dyDescent="0.45">
      <c r="A768" s="456"/>
      <c r="B768" s="456"/>
      <c r="C768" s="456"/>
      <c r="D768" s="456"/>
      <c r="E768" s="456"/>
      <c r="F768" s="456"/>
      <c r="G768" s="456"/>
      <c r="H768" s="456"/>
      <c r="I768" s="456"/>
      <c r="J768" s="456"/>
      <c r="K768" s="456"/>
      <c r="L768" s="456"/>
      <c r="M768" s="456"/>
      <c r="N768" s="456"/>
      <c r="O768" s="456"/>
      <c r="P768" s="456"/>
      <c r="Q768" s="456"/>
      <c r="R768" s="456"/>
      <c r="S768" s="456"/>
      <c r="T768" s="456"/>
    </row>
    <row r="769" spans="1:20" ht="21.95" customHeight="1" x14ac:dyDescent="0.45">
      <c r="A769" s="456"/>
      <c r="B769" s="456"/>
      <c r="C769" s="456"/>
      <c r="D769" s="456"/>
      <c r="E769" s="456"/>
      <c r="F769" s="456"/>
      <c r="G769" s="456"/>
      <c r="H769" s="456"/>
      <c r="I769" s="456"/>
      <c r="J769" s="456"/>
      <c r="K769" s="456"/>
      <c r="L769" s="456"/>
      <c r="M769" s="456"/>
      <c r="N769" s="456"/>
      <c r="O769" s="456"/>
      <c r="P769" s="456"/>
      <c r="Q769" s="456"/>
      <c r="R769" s="456"/>
      <c r="S769" s="456"/>
      <c r="T769" s="456"/>
    </row>
    <row r="770" spans="1:20" ht="21.95" customHeight="1" x14ac:dyDescent="0.45">
      <c r="A770" s="456"/>
      <c r="B770" s="456"/>
      <c r="C770" s="456"/>
      <c r="D770" s="456"/>
      <c r="E770" s="456"/>
      <c r="F770" s="456"/>
      <c r="G770" s="456"/>
      <c r="H770" s="456"/>
      <c r="I770" s="456"/>
      <c r="J770" s="456"/>
      <c r="K770" s="456"/>
      <c r="L770" s="456"/>
      <c r="M770" s="456"/>
      <c r="N770" s="456"/>
      <c r="O770" s="456"/>
      <c r="P770" s="456"/>
      <c r="Q770" s="456"/>
      <c r="R770" s="456"/>
      <c r="S770" s="456"/>
      <c r="T770" s="456"/>
    </row>
    <row r="771" spans="1:20" ht="21.95" customHeight="1" x14ac:dyDescent="0.45">
      <c r="A771" s="456"/>
      <c r="B771" s="456"/>
      <c r="C771" s="456"/>
      <c r="D771" s="456"/>
      <c r="E771" s="456"/>
      <c r="F771" s="456"/>
      <c r="G771" s="456"/>
      <c r="H771" s="456"/>
      <c r="I771" s="456"/>
      <c r="J771" s="456"/>
      <c r="K771" s="456"/>
      <c r="L771" s="456"/>
      <c r="M771" s="456"/>
      <c r="N771" s="456"/>
      <c r="O771" s="456"/>
      <c r="P771" s="456"/>
      <c r="Q771" s="456"/>
      <c r="R771" s="456"/>
      <c r="S771" s="456"/>
      <c r="T771" s="456"/>
    </row>
    <row r="772" spans="1:20" ht="21.95" customHeight="1" x14ac:dyDescent="0.45">
      <c r="A772" s="456"/>
      <c r="B772" s="456"/>
      <c r="C772" s="456"/>
      <c r="D772" s="456"/>
      <c r="E772" s="456"/>
      <c r="F772" s="456"/>
      <c r="G772" s="456"/>
      <c r="H772" s="456"/>
      <c r="I772" s="456"/>
      <c r="J772" s="456"/>
      <c r="K772" s="456"/>
      <c r="L772" s="456"/>
      <c r="M772" s="456"/>
      <c r="N772" s="456"/>
      <c r="O772" s="456"/>
      <c r="P772" s="456"/>
      <c r="Q772" s="456"/>
      <c r="R772" s="456"/>
      <c r="S772" s="456"/>
      <c r="T772" s="456"/>
    </row>
    <row r="773" spans="1:20" ht="21.95" customHeight="1" x14ac:dyDescent="0.45">
      <c r="A773" s="456"/>
      <c r="B773" s="456"/>
      <c r="C773" s="456"/>
      <c r="D773" s="456"/>
      <c r="E773" s="456"/>
      <c r="F773" s="456"/>
      <c r="G773" s="456"/>
      <c r="H773" s="456"/>
      <c r="I773" s="456"/>
      <c r="J773" s="456"/>
      <c r="K773" s="456"/>
      <c r="L773" s="456"/>
      <c r="M773" s="456"/>
      <c r="N773" s="456"/>
      <c r="O773" s="456"/>
      <c r="P773" s="456"/>
      <c r="Q773" s="456"/>
      <c r="R773" s="456"/>
      <c r="S773" s="456"/>
      <c r="T773" s="456"/>
    </row>
    <row r="774" spans="1:20" ht="21.95" customHeight="1" x14ac:dyDescent="0.45">
      <c r="A774" s="456"/>
      <c r="B774" s="456"/>
      <c r="C774" s="456"/>
      <c r="D774" s="456"/>
      <c r="E774" s="456"/>
      <c r="F774" s="456"/>
      <c r="G774" s="456"/>
      <c r="H774" s="456"/>
      <c r="I774" s="456"/>
      <c r="J774" s="456"/>
      <c r="K774" s="456"/>
      <c r="L774" s="456"/>
      <c r="M774" s="456"/>
      <c r="N774" s="456"/>
      <c r="O774" s="456"/>
      <c r="P774" s="456"/>
      <c r="Q774" s="456"/>
      <c r="R774" s="456"/>
      <c r="S774" s="456"/>
      <c r="T774" s="456"/>
    </row>
    <row r="775" spans="1:20" ht="21.95" customHeight="1" x14ac:dyDescent="0.45">
      <c r="A775" s="456"/>
      <c r="B775" s="456"/>
      <c r="C775" s="456"/>
      <c r="D775" s="456"/>
      <c r="E775" s="456"/>
      <c r="F775" s="456"/>
      <c r="G775" s="456"/>
      <c r="H775" s="456"/>
      <c r="I775" s="456"/>
      <c r="J775" s="456"/>
      <c r="K775" s="456"/>
      <c r="L775" s="456"/>
      <c r="M775" s="456"/>
      <c r="N775" s="456"/>
      <c r="O775" s="456"/>
      <c r="P775" s="456"/>
      <c r="Q775" s="456"/>
      <c r="R775" s="456"/>
      <c r="S775" s="456"/>
      <c r="T775" s="456"/>
    </row>
    <row r="776" spans="1:20" ht="21.95" customHeight="1" x14ac:dyDescent="0.45">
      <c r="A776" s="456"/>
      <c r="B776" s="456"/>
      <c r="C776" s="456"/>
      <c r="D776" s="456"/>
      <c r="E776" s="456"/>
      <c r="F776" s="456"/>
      <c r="G776" s="456"/>
      <c r="H776" s="456"/>
      <c r="I776" s="456"/>
      <c r="J776" s="456"/>
      <c r="K776" s="456"/>
      <c r="L776" s="456"/>
      <c r="M776" s="456"/>
      <c r="N776" s="456"/>
      <c r="O776" s="456"/>
      <c r="P776" s="456"/>
      <c r="Q776" s="456"/>
      <c r="R776" s="456"/>
      <c r="S776" s="456"/>
      <c r="T776" s="456"/>
    </row>
    <row r="777" spans="1:20" ht="21.95" customHeight="1" x14ac:dyDescent="0.45">
      <c r="A777" s="456"/>
      <c r="B777" s="456"/>
      <c r="C777" s="456"/>
      <c r="D777" s="456"/>
      <c r="E777" s="456"/>
      <c r="F777" s="456"/>
      <c r="G777" s="456"/>
      <c r="H777" s="456"/>
      <c r="I777" s="456"/>
      <c r="J777" s="456"/>
      <c r="K777" s="456"/>
      <c r="L777" s="456"/>
      <c r="M777" s="456"/>
      <c r="N777" s="456"/>
      <c r="O777" s="456"/>
      <c r="P777" s="456"/>
      <c r="Q777" s="456"/>
      <c r="R777" s="456"/>
      <c r="S777" s="456"/>
      <c r="T777" s="456"/>
    </row>
    <row r="778" spans="1:20" ht="21.95" customHeight="1" x14ac:dyDescent="0.45">
      <c r="A778" s="456"/>
      <c r="B778" s="456"/>
      <c r="C778" s="456"/>
      <c r="D778" s="456"/>
      <c r="E778" s="456"/>
      <c r="F778" s="456"/>
      <c r="G778" s="456"/>
      <c r="H778" s="456"/>
      <c r="I778" s="456"/>
      <c r="J778" s="456"/>
      <c r="K778" s="456"/>
      <c r="L778" s="456"/>
      <c r="M778" s="456"/>
      <c r="N778" s="456"/>
      <c r="O778" s="456"/>
      <c r="P778" s="456"/>
      <c r="Q778" s="456"/>
      <c r="R778" s="456"/>
      <c r="S778" s="456"/>
      <c r="T778" s="456"/>
    </row>
    <row r="779" spans="1:20" ht="21.95" customHeight="1" x14ac:dyDescent="0.45">
      <c r="A779" s="456"/>
      <c r="B779" s="456"/>
      <c r="C779" s="456"/>
      <c r="D779" s="456"/>
      <c r="E779" s="456"/>
      <c r="F779" s="456"/>
      <c r="G779" s="456"/>
      <c r="H779" s="456"/>
      <c r="I779" s="456"/>
      <c r="J779" s="456"/>
      <c r="K779" s="456"/>
      <c r="L779" s="456"/>
      <c r="M779" s="456"/>
      <c r="N779" s="456"/>
      <c r="O779" s="456"/>
      <c r="P779" s="456"/>
      <c r="Q779" s="456"/>
      <c r="R779" s="456"/>
      <c r="S779" s="456"/>
      <c r="T779" s="456"/>
    </row>
    <row r="780" spans="1:20" ht="21.95" customHeight="1" x14ac:dyDescent="0.45">
      <c r="A780" s="456"/>
      <c r="B780" s="456"/>
      <c r="C780" s="456"/>
      <c r="D780" s="456"/>
      <c r="E780" s="456"/>
      <c r="F780" s="456"/>
      <c r="G780" s="456"/>
      <c r="H780" s="456"/>
      <c r="I780" s="456"/>
      <c r="J780" s="456"/>
      <c r="K780" s="456"/>
      <c r="L780" s="456"/>
      <c r="M780" s="456"/>
      <c r="N780" s="456"/>
      <c r="O780" s="456"/>
      <c r="P780" s="456"/>
      <c r="Q780" s="456"/>
      <c r="R780" s="456"/>
      <c r="S780" s="456"/>
      <c r="T780" s="456"/>
    </row>
    <row r="781" spans="1:20" ht="21.95" customHeight="1" x14ac:dyDescent="0.45">
      <c r="A781" s="456"/>
      <c r="B781" s="456"/>
      <c r="C781" s="456"/>
      <c r="D781" s="456"/>
      <c r="E781" s="456"/>
      <c r="F781" s="456"/>
      <c r="G781" s="456"/>
      <c r="H781" s="456"/>
      <c r="I781" s="456"/>
      <c r="J781" s="456"/>
      <c r="K781" s="456"/>
      <c r="L781" s="456"/>
      <c r="M781" s="456"/>
      <c r="N781" s="456"/>
      <c r="O781" s="456"/>
      <c r="P781" s="456"/>
      <c r="Q781" s="456"/>
      <c r="R781" s="456"/>
      <c r="S781" s="456"/>
      <c r="T781" s="456"/>
    </row>
    <row r="782" spans="1:20" ht="21.95" customHeight="1" x14ac:dyDescent="0.45">
      <c r="A782" s="456"/>
      <c r="B782" s="456"/>
      <c r="C782" s="456"/>
      <c r="D782" s="456"/>
      <c r="E782" s="456"/>
      <c r="F782" s="456"/>
      <c r="G782" s="456"/>
      <c r="H782" s="456"/>
      <c r="I782" s="456"/>
      <c r="J782" s="456"/>
      <c r="K782" s="456"/>
      <c r="L782" s="456"/>
      <c r="M782" s="456"/>
      <c r="N782" s="456"/>
      <c r="O782" s="456"/>
      <c r="P782" s="456"/>
      <c r="Q782" s="456"/>
      <c r="R782" s="456"/>
      <c r="S782" s="456"/>
      <c r="T782" s="456"/>
    </row>
    <row r="783" spans="1:20" ht="21.95" customHeight="1" x14ac:dyDescent="0.45">
      <c r="A783" s="456"/>
      <c r="B783" s="456"/>
      <c r="C783" s="456"/>
      <c r="D783" s="456"/>
      <c r="E783" s="456"/>
      <c r="F783" s="456"/>
      <c r="G783" s="456"/>
      <c r="H783" s="456"/>
      <c r="I783" s="456"/>
      <c r="J783" s="456"/>
      <c r="K783" s="456"/>
      <c r="L783" s="456"/>
      <c r="M783" s="456"/>
      <c r="N783" s="456"/>
      <c r="O783" s="456"/>
      <c r="P783" s="456"/>
      <c r="Q783" s="456"/>
      <c r="R783" s="456"/>
      <c r="S783" s="456"/>
      <c r="T783" s="456"/>
    </row>
    <row r="784" spans="1:20" ht="21.95" customHeight="1" x14ac:dyDescent="0.45">
      <c r="A784" s="456"/>
      <c r="B784" s="456"/>
      <c r="C784" s="456"/>
      <c r="D784" s="456"/>
      <c r="E784" s="456"/>
      <c r="F784" s="456"/>
      <c r="G784" s="456"/>
      <c r="H784" s="456"/>
      <c r="I784" s="456"/>
      <c r="J784" s="456"/>
      <c r="K784" s="456"/>
      <c r="L784" s="456"/>
      <c r="M784" s="456"/>
      <c r="N784" s="456"/>
      <c r="O784" s="456"/>
      <c r="P784" s="456"/>
      <c r="Q784" s="456"/>
      <c r="R784" s="456"/>
      <c r="S784" s="456"/>
      <c r="T784" s="456"/>
    </row>
    <row r="785" spans="1:20" ht="21.95" customHeight="1" x14ac:dyDescent="0.45">
      <c r="A785" s="456"/>
      <c r="B785" s="456"/>
      <c r="C785" s="456"/>
      <c r="D785" s="456"/>
      <c r="E785" s="456"/>
      <c r="F785" s="456"/>
      <c r="G785" s="456"/>
      <c r="H785" s="456"/>
      <c r="I785" s="456"/>
      <c r="J785" s="456"/>
      <c r="K785" s="456"/>
      <c r="L785" s="456"/>
      <c r="M785" s="456"/>
      <c r="N785" s="456"/>
      <c r="O785" s="456"/>
      <c r="P785" s="456"/>
      <c r="Q785" s="456"/>
      <c r="R785" s="456"/>
      <c r="S785" s="456"/>
      <c r="T785" s="456"/>
    </row>
    <row r="786" spans="1:20" ht="21.95" customHeight="1" x14ac:dyDescent="0.45">
      <c r="A786" s="456"/>
      <c r="B786" s="456"/>
      <c r="C786" s="456"/>
      <c r="D786" s="456"/>
      <c r="E786" s="456"/>
      <c r="F786" s="456"/>
      <c r="G786" s="456"/>
      <c r="H786" s="456"/>
      <c r="I786" s="456"/>
      <c r="J786" s="456"/>
      <c r="K786" s="456"/>
      <c r="L786" s="456"/>
      <c r="M786" s="456"/>
      <c r="N786" s="456"/>
      <c r="O786" s="456"/>
      <c r="P786" s="456"/>
      <c r="Q786" s="456"/>
      <c r="R786" s="456"/>
      <c r="S786" s="456"/>
      <c r="T786" s="456"/>
    </row>
    <row r="787" spans="1:20" ht="21.95" customHeight="1" x14ac:dyDescent="0.45">
      <c r="A787" s="456"/>
      <c r="B787" s="456"/>
      <c r="C787" s="456"/>
      <c r="D787" s="456"/>
      <c r="E787" s="456"/>
      <c r="F787" s="456"/>
      <c r="G787" s="456"/>
      <c r="H787" s="456"/>
      <c r="I787" s="456"/>
      <c r="J787" s="456"/>
      <c r="K787" s="456"/>
      <c r="L787" s="456"/>
      <c r="M787" s="456"/>
      <c r="N787" s="456"/>
      <c r="O787" s="456"/>
      <c r="P787" s="456"/>
      <c r="Q787" s="456"/>
      <c r="R787" s="456"/>
      <c r="S787" s="456"/>
      <c r="T787" s="456"/>
    </row>
    <row r="788" spans="1:20" ht="21.95" customHeight="1" x14ac:dyDescent="0.45">
      <c r="A788" s="456"/>
      <c r="B788" s="456"/>
      <c r="C788" s="456"/>
      <c r="D788" s="456"/>
      <c r="E788" s="456"/>
      <c r="F788" s="456"/>
      <c r="G788" s="456"/>
      <c r="H788" s="456"/>
      <c r="I788" s="456"/>
      <c r="J788" s="456"/>
      <c r="K788" s="456"/>
      <c r="L788" s="456"/>
      <c r="M788" s="456"/>
      <c r="N788" s="456"/>
      <c r="O788" s="456"/>
      <c r="P788" s="456"/>
      <c r="Q788" s="456"/>
      <c r="R788" s="456"/>
      <c r="S788" s="456"/>
      <c r="T788" s="456"/>
    </row>
    <row r="789" spans="1:20" ht="21.95" customHeight="1" x14ac:dyDescent="0.45">
      <c r="A789" s="456"/>
      <c r="B789" s="456"/>
      <c r="C789" s="456"/>
      <c r="D789" s="456"/>
      <c r="E789" s="456"/>
      <c r="F789" s="456"/>
      <c r="G789" s="456"/>
      <c r="H789" s="456"/>
      <c r="I789" s="456"/>
      <c r="J789" s="456"/>
      <c r="K789" s="456"/>
      <c r="L789" s="456"/>
      <c r="M789" s="456"/>
      <c r="N789" s="456"/>
      <c r="O789" s="456"/>
      <c r="P789" s="456"/>
      <c r="Q789" s="456"/>
      <c r="R789" s="456"/>
      <c r="S789" s="456"/>
      <c r="T789" s="456"/>
    </row>
    <row r="790" spans="1:20" ht="21.95" customHeight="1" x14ac:dyDescent="0.45">
      <c r="A790" s="456"/>
      <c r="B790" s="456"/>
      <c r="C790" s="456"/>
      <c r="D790" s="456"/>
      <c r="E790" s="456"/>
      <c r="F790" s="456"/>
      <c r="G790" s="456"/>
      <c r="H790" s="456"/>
      <c r="I790" s="456"/>
      <c r="J790" s="456"/>
      <c r="K790" s="456"/>
      <c r="L790" s="456"/>
      <c r="M790" s="456"/>
      <c r="N790" s="456"/>
      <c r="O790" s="456"/>
      <c r="P790" s="456"/>
      <c r="Q790" s="456"/>
      <c r="R790" s="456"/>
      <c r="S790" s="456"/>
      <c r="T790" s="456"/>
    </row>
    <row r="791" spans="1:20" ht="21.95" customHeight="1" x14ac:dyDescent="0.45">
      <c r="A791" s="456"/>
      <c r="B791" s="456"/>
      <c r="C791" s="456"/>
      <c r="D791" s="456"/>
      <c r="E791" s="456"/>
      <c r="F791" s="456"/>
      <c r="G791" s="456"/>
      <c r="H791" s="456"/>
      <c r="I791" s="456"/>
      <c r="J791" s="456"/>
      <c r="K791" s="456"/>
      <c r="L791" s="456"/>
      <c r="M791" s="456"/>
      <c r="N791" s="456"/>
      <c r="O791" s="456"/>
      <c r="P791" s="456"/>
      <c r="Q791" s="456"/>
      <c r="R791" s="456"/>
      <c r="S791" s="456"/>
      <c r="T791" s="456"/>
    </row>
    <row r="792" spans="1:20" ht="21.95" customHeight="1" x14ac:dyDescent="0.45">
      <c r="A792" s="456"/>
      <c r="B792" s="456"/>
      <c r="C792" s="456"/>
      <c r="D792" s="456"/>
      <c r="E792" s="456"/>
      <c r="F792" s="456"/>
      <c r="G792" s="456"/>
      <c r="H792" s="456"/>
      <c r="I792" s="456"/>
      <c r="J792" s="456"/>
      <c r="K792" s="456"/>
      <c r="L792" s="456"/>
      <c r="M792" s="456"/>
      <c r="N792" s="456"/>
      <c r="O792" s="456"/>
      <c r="P792" s="456"/>
      <c r="Q792" s="456"/>
      <c r="R792" s="456"/>
      <c r="S792" s="456"/>
      <c r="T792" s="456"/>
    </row>
    <row r="793" spans="1:20" ht="21.95" customHeight="1" x14ac:dyDescent="0.45">
      <c r="A793" s="456"/>
      <c r="B793" s="456"/>
      <c r="C793" s="456"/>
      <c r="D793" s="456"/>
      <c r="E793" s="456"/>
      <c r="F793" s="456"/>
      <c r="G793" s="456"/>
      <c r="H793" s="456"/>
      <c r="I793" s="456"/>
      <c r="J793" s="456"/>
      <c r="K793" s="456"/>
      <c r="L793" s="456"/>
      <c r="M793" s="456"/>
      <c r="N793" s="456"/>
      <c r="O793" s="456"/>
      <c r="P793" s="456"/>
      <c r="Q793" s="456"/>
      <c r="R793" s="456"/>
      <c r="S793" s="456"/>
      <c r="T793" s="456"/>
    </row>
    <row r="794" spans="1:20" ht="21.95" customHeight="1" x14ac:dyDescent="0.45">
      <c r="A794" s="456"/>
      <c r="B794" s="456"/>
      <c r="C794" s="456"/>
      <c r="D794" s="456"/>
      <c r="E794" s="456"/>
      <c r="F794" s="456"/>
      <c r="G794" s="456"/>
      <c r="H794" s="456"/>
      <c r="I794" s="456"/>
      <c r="J794" s="456"/>
      <c r="K794" s="456"/>
      <c r="L794" s="456"/>
      <c r="M794" s="456"/>
      <c r="N794" s="456"/>
      <c r="O794" s="456"/>
      <c r="P794" s="456"/>
      <c r="Q794" s="456"/>
      <c r="R794" s="456"/>
      <c r="S794" s="456"/>
      <c r="T794" s="456"/>
    </row>
    <row r="795" spans="1:20" ht="21.95" customHeight="1" x14ac:dyDescent="0.45">
      <c r="A795" s="456"/>
      <c r="B795" s="456"/>
      <c r="C795" s="456"/>
      <c r="D795" s="456"/>
      <c r="E795" s="456"/>
      <c r="F795" s="456"/>
      <c r="G795" s="456"/>
      <c r="H795" s="456"/>
      <c r="I795" s="456"/>
      <c r="J795" s="456"/>
      <c r="K795" s="456"/>
      <c r="L795" s="456"/>
      <c r="M795" s="456"/>
      <c r="N795" s="456"/>
      <c r="O795" s="456"/>
      <c r="P795" s="456"/>
      <c r="Q795" s="456"/>
      <c r="R795" s="456"/>
      <c r="S795" s="456"/>
      <c r="T795" s="456"/>
    </row>
    <row r="796" spans="1:20" ht="21.95" customHeight="1" x14ac:dyDescent="0.45">
      <c r="A796" s="456"/>
      <c r="B796" s="456"/>
      <c r="C796" s="456"/>
      <c r="D796" s="456"/>
      <c r="E796" s="456"/>
      <c r="F796" s="456"/>
      <c r="G796" s="456"/>
      <c r="H796" s="456"/>
      <c r="I796" s="456"/>
      <c r="J796" s="456"/>
      <c r="K796" s="456"/>
      <c r="L796" s="456"/>
      <c r="M796" s="456"/>
      <c r="N796" s="456"/>
      <c r="O796" s="456"/>
      <c r="P796" s="456"/>
      <c r="Q796" s="456"/>
      <c r="R796" s="456"/>
      <c r="S796" s="456"/>
      <c r="T796" s="456"/>
    </row>
    <row r="797" spans="1:20" ht="21.95" customHeight="1" x14ac:dyDescent="0.45">
      <c r="A797" s="456"/>
      <c r="B797" s="456"/>
      <c r="C797" s="456"/>
      <c r="D797" s="456"/>
      <c r="E797" s="456"/>
      <c r="F797" s="456"/>
      <c r="G797" s="456"/>
      <c r="H797" s="456"/>
      <c r="I797" s="456"/>
      <c r="J797" s="456"/>
      <c r="K797" s="456"/>
      <c r="L797" s="456"/>
      <c r="M797" s="456"/>
      <c r="N797" s="456"/>
      <c r="O797" s="456"/>
      <c r="P797" s="456"/>
      <c r="Q797" s="456"/>
      <c r="R797" s="456"/>
      <c r="S797" s="456"/>
      <c r="T797" s="456"/>
    </row>
    <row r="798" spans="1:20" ht="21.95" customHeight="1" x14ac:dyDescent="0.45">
      <c r="A798" s="456"/>
      <c r="B798" s="456"/>
      <c r="C798" s="456"/>
      <c r="D798" s="456"/>
      <c r="E798" s="456"/>
      <c r="F798" s="456"/>
      <c r="G798" s="456"/>
      <c r="H798" s="456"/>
      <c r="I798" s="456"/>
      <c r="J798" s="456"/>
      <c r="K798" s="456"/>
      <c r="L798" s="456"/>
      <c r="M798" s="456"/>
      <c r="N798" s="456"/>
      <c r="O798" s="456"/>
      <c r="P798" s="456"/>
      <c r="Q798" s="456"/>
      <c r="R798" s="456"/>
      <c r="S798" s="456"/>
      <c r="T798" s="456"/>
    </row>
    <row r="799" spans="1:20" ht="21.95" customHeight="1" x14ac:dyDescent="0.45">
      <c r="A799" s="456"/>
      <c r="B799" s="456"/>
      <c r="C799" s="456"/>
      <c r="D799" s="456"/>
      <c r="E799" s="456"/>
      <c r="F799" s="456"/>
      <c r="G799" s="456"/>
      <c r="H799" s="456"/>
      <c r="I799" s="456"/>
      <c r="J799" s="456"/>
      <c r="K799" s="456"/>
      <c r="L799" s="456"/>
      <c r="M799" s="456"/>
      <c r="N799" s="456"/>
      <c r="O799" s="456"/>
      <c r="P799" s="456"/>
      <c r="Q799" s="456"/>
      <c r="R799" s="456"/>
      <c r="S799" s="456"/>
      <c r="T799" s="456"/>
    </row>
    <row r="800" spans="1:20" ht="21.95" customHeight="1" x14ac:dyDescent="0.45">
      <c r="A800" s="456"/>
      <c r="B800" s="456"/>
      <c r="C800" s="456"/>
      <c r="D800" s="456"/>
      <c r="E800" s="456"/>
      <c r="F800" s="456"/>
      <c r="G800" s="456"/>
      <c r="H800" s="456"/>
      <c r="I800" s="456"/>
      <c r="J800" s="456"/>
      <c r="K800" s="456"/>
      <c r="L800" s="456"/>
      <c r="M800" s="456"/>
      <c r="N800" s="456"/>
      <c r="O800" s="456"/>
      <c r="P800" s="456"/>
      <c r="Q800" s="456"/>
      <c r="R800" s="456"/>
      <c r="S800" s="456"/>
      <c r="T800" s="456"/>
    </row>
    <row r="801" spans="1:20" ht="21.95" customHeight="1" x14ac:dyDescent="0.45">
      <c r="A801" s="456"/>
      <c r="B801" s="456"/>
      <c r="C801" s="456"/>
      <c r="D801" s="456"/>
      <c r="E801" s="456"/>
      <c r="F801" s="456"/>
      <c r="G801" s="456"/>
      <c r="H801" s="456"/>
      <c r="I801" s="456"/>
      <c r="J801" s="456"/>
      <c r="K801" s="456"/>
      <c r="L801" s="456"/>
      <c r="M801" s="456"/>
      <c r="N801" s="456"/>
      <c r="O801" s="456"/>
      <c r="P801" s="456"/>
      <c r="Q801" s="456"/>
      <c r="R801" s="456"/>
      <c r="S801" s="456"/>
      <c r="T801" s="456"/>
    </row>
    <row r="802" spans="1:20" ht="21.95" customHeight="1" x14ac:dyDescent="0.45">
      <c r="A802" s="456"/>
      <c r="B802" s="456"/>
      <c r="C802" s="456"/>
      <c r="D802" s="456"/>
      <c r="E802" s="456"/>
      <c r="F802" s="456"/>
      <c r="G802" s="456"/>
      <c r="H802" s="456"/>
      <c r="I802" s="456"/>
      <c r="J802" s="456"/>
      <c r="K802" s="456"/>
      <c r="L802" s="456"/>
      <c r="M802" s="456"/>
      <c r="N802" s="456"/>
      <c r="O802" s="456"/>
      <c r="P802" s="456"/>
      <c r="Q802" s="456"/>
      <c r="R802" s="456"/>
      <c r="S802" s="456"/>
      <c r="T802" s="456"/>
    </row>
    <row r="803" spans="1:20" ht="21.95" customHeight="1" x14ac:dyDescent="0.45">
      <c r="A803" s="456"/>
      <c r="B803" s="456"/>
      <c r="C803" s="456"/>
      <c r="D803" s="456"/>
      <c r="E803" s="456"/>
      <c r="F803" s="456"/>
      <c r="G803" s="456"/>
      <c r="H803" s="456"/>
      <c r="I803" s="456"/>
      <c r="J803" s="456"/>
      <c r="K803" s="456"/>
      <c r="L803" s="456"/>
      <c r="M803" s="456"/>
      <c r="N803" s="456"/>
      <c r="O803" s="456"/>
      <c r="P803" s="456"/>
      <c r="Q803" s="456"/>
      <c r="R803" s="456"/>
      <c r="S803" s="456"/>
      <c r="T803" s="456"/>
    </row>
    <row r="804" spans="1:20" ht="21.95" customHeight="1" x14ac:dyDescent="0.45">
      <c r="A804" s="456"/>
      <c r="B804" s="456"/>
      <c r="C804" s="456"/>
      <c r="D804" s="456"/>
      <c r="E804" s="456"/>
      <c r="F804" s="456"/>
      <c r="G804" s="456"/>
      <c r="H804" s="456"/>
      <c r="I804" s="456"/>
      <c r="J804" s="456"/>
      <c r="K804" s="456"/>
      <c r="L804" s="456"/>
      <c r="M804" s="456"/>
      <c r="N804" s="456"/>
      <c r="O804" s="456"/>
      <c r="P804" s="456"/>
      <c r="Q804" s="456"/>
      <c r="R804" s="456"/>
      <c r="S804" s="456"/>
      <c r="T804" s="456"/>
    </row>
    <row r="805" spans="1:20" ht="21.95" customHeight="1" x14ac:dyDescent="0.45">
      <c r="A805" s="456"/>
      <c r="B805" s="456"/>
      <c r="C805" s="456"/>
      <c r="D805" s="456"/>
      <c r="E805" s="456"/>
      <c r="F805" s="456"/>
      <c r="G805" s="456"/>
      <c r="H805" s="456"/>
      <c r="I805" s="456"/>
      <c r="J805" s="456"/>
      <c r="K805" s="456"/>
      <c r="L805" s="456"/>
      <c r="M805" s="456"/>
      <c r="N805" s="456"/>
      <c r="O805" s="456"/>
      <c r="P805" s="456"/>
      <c r="Q805" s="456"/>
      <c r="R805" s="456"/>
      <c r="S805" s="456"/>
      <c r="T805" s="456"/>
    </row>
    <row r="806" spans="1:20" ht="21.95" customHeight="1" x14ac:dyDescent="0.45">
      <c r="A806" s="456"/>
      <c r="B806" s="456"/>
      <c r="C806" s="456"/>
      <c r="D806" s="456"/>
      <c r="E806" s="456"/>
      <c r="F806" s="456"/>
      <c r="G806" s="456"/>
      <c r="H806" s="456"/>
      <c r="I806" s="456"/>
      <c r="J806" s="456"/>
      <c r="K806" s="456"/>
      <c r="L806" s="456"/>
      <c r="M806" s="456"/>
      <c r="N806" s="456"/>
      <c r="O806" s="456"/>
      <c r="P806" s="456"/>
      <c r="Q806" s="456"/>
      <c r="R806" s="456"/>
      <c r="S806" s="456"/>
      <c r="T806" s="456"/>
    </row>
    <row r="807" spans="1:20" ht="21.95" customHeight="1" x14ac:dyDescent="0.45">
      <c r="A807" s="456"/>
      <c r="B807" s="456"/>
      <c r="C807" s="456"/>
      <c r="D807" s="456"/>
      <c r="E807" s="456"/>
      <c r="F807" s="456"/>
      <c r="G807" s="456"/>
      <c r="H807" s="456"/>
      <c r="I807" s="456"/>
      <c r="J807" s="456"/>
      <c r="K807" s="456"/>
      <c r="L807" s="456"/>
      <c r="M807" s="456"/>
      <c r="N807" s="456"/>
      <c r="O807" s="456"/>
      <c r="P807" s="456"/>
      <c r="Q807" s="456"/>
      <c r="R807" s="456"/>
      <c r="S807" s="456"/>
      <c r="T807" s="456"/>
    </row>
    <row r="808" spans="1:20" ht="21.95" customHeight="1" x14ac:dyDescent="0.45">
      <c r="A808" s="456"/>
      <c r="B808" s="456"/>
      <c r="C808" s="456"/>
      <c r="D808" s="456"/>
      <c r="E808" s="456"/>
      <c r="F808" s="456"/>
      <c r="G808" s="456"/>
      <c r="H808" s="456"/>
      <c r="I808" s="456"/>
      <c r="J808" s="456"/>
      <c r="K808" s="456"/>
      <c r="L808" s="456"/>
      <c r="M808" s="456"/>
      <c r="N808" s="456"/>
      <c r="O808" s="456"/>
      <c r="P808" s="456"/>
      <c r="Q808" s="456"/>
      <c r="R808" s="456"/>
      <c r="S808" s="456"/>
      <c r="T808" s="456"/>
    </row>
    <row r="809" spans="1:20" ht="21.95" customHeight="1" x14ac:dyDescent="0.45">
      <c r="A809" s="456"/>
      <c r="B809" s="456"/>
      <c r="C809" s="456"/>
      <c r="D809" s="456"/>
      <c r="E809" s="456"/>
      <c r="F809" s="456"/>
      <c r="G809" s="456"/>
      <c r="H809" s="456"/>
      <c r="I809" s="456"/>
      <c r="J809" s="456"/>
      <c r="K809" s="456"/>
      <c r="L809" s="456"/>
      <c r="M809" s="456"/>
      <c r="N809" s="456"/>
      <c r="O809" s="456"/>
      <c r="P809" s="456"/>
      <c r="Q809" s="456"/>
      <c r="R809" s="456"/>
      <c r="S809" s="456"/>
      <c r="T809" s="456"/>
    </row>
    <row r="810" spans="1:20" ht="21.95" customHeight="1" x14ac:dyDescent="0.45">
      <c r="A810" s="456"/>
      <c r="B810" s="456"/>
      <c r="C810" s="456"/>
      <c r="D810" s="456"/>
      <c r="E810" s="456"/>
      <c r="F810" s="456"/>
      <c r="G810" s="456"/>
      <c r="H810" s="456"/>
      <c r="I810" s="456"/>
      <c r="J810" s="456"/>
      <c r="K810" s="456"/>
      <c r="L810" s="456"/>
      <c r="M810" s="456"/>
      <c r="N810" s="456"/>
      <c r="O810" s="456"/>
      <c r="P810" s="456"/>
      <c r="Q810" s="456"/>
      <c r="R810" s="456"/>
      <c r="S810" s="456"/>
      <c r="T810" s="456"/>
    </row>
    <row r="811" spans="1:20" ht="21.95" customHeight="1" x14ac:dyDescent="0.45">
      <c r="A811" s="456"/>
      <c r="B811" s="456"/>
      <c r="C811" s="456"/>
      <c r="D811" s="456"/>
      <c r="E811" s="456"/>
      <c r="F811" s="456"/>
      <c r="G811" s="456"/>
      <c r="H811" s="456"/>
      <c r="I811" s="456"/>
      <c r="J811" s="456"/>
      <c r="K811" s="456"/>
      <c r="L811" s="456"/>
      <c r="M811" s="456"/>
      <c r="N811" s="456"/>
      <c r="O811" s="456"/>
      <c r="P811" s="456"/>
      <c r="Q811" s="456"/>
      <c r="R811" s="456"/>
      <c r="S811" s="456"/>
      <c r="T811" s="456"/>
    </row>
    <row r="812" spans="1:20" ht="21.95" customHeight="1" x14ac:dyDescent="0.45">
      <c r="A812" s="456"/>
      <c r="B812" s="456"/>
      <c r="C812" s="456"/>
      <c r="D812" s="456"/>
      <c r="E812" s="456"/>
      <c r="F812" s="456"/>
      <c r="G812" s="456"/>
      <c r="H812" s="456"/>
      <c r="I812" s="456"/>
      <c r="J812" s="456"/>
      <c r="K812" s="456"/>
      <c r="L812" s="456"/>
      <c r="M812" s="456"/>
      <c r="N812" s="456"/>
      <c r="O812" s="456"/>
      <c r="P812" s="456"/>
      <c r="Q812" s="456"/>
      <c r="R812" s="456"/>
      <c r="S812" s="456"/>
      <c r="T812" s="456"/>
    </row>
    <row r="813" spans="1:20" ht="21.95" customHeight="1" x14ac:dyDescent="0.45">
      <c r="A813" s="456"/>
      <c r="B813" s="456"/>
      <c r="C813" s="456"/>
      <c r="D813" s="456"/>
      <c r="E813" s="456"/>
      <c r="F813" s="456"/>
      <c r="G813" s="456"/>
      <c r="H813" s="456"/>
      <c r="I813" s="456"/>
      <c r="J813" s="456"/>
      <c r="K813" s="456"/>
      <c r="L813" s="456"/>
      <c r="M813" s="456"/>
      <c r="N813" s="456"/>
      <c r="O813" s="456"/>
      <c r="P813" s="456"/>
      <c r="Q813" s="456"/>
      <c r="R813" s="456"/>
      <c r="S813" s="456"/>
      <c r="T813" s="456"/>
    </row>
    <row r="814" spans="1:20" ht="21.95" customHeight="1" x14ac:dyDescent="0.45">
      <c r="A814" s="456"/>
      <c r="B814" s="456"/>
      <c r="C814" s="456"/>
      <c r="D814" s="456"/>
      <c r="E814" s="456"/>
      <c r="F814" s="456"/>
      <c r="G814" s="456"/>
      <c r="H814" s="456"/>
      <c r="I814" s="456"/>
      <c r="J814" s="456"/>
      <c r="K814" s="456"/>
      <c r="L814" s="456"/>
      <c r="M814" s="456"/>
      <c r="N814" s="456"/>
      <c r="O814" s="456"/>
      <c r="P814" s="456"/>
      <c r="Q814" s="456"/>
      <c r="R814" s="456"/>
      <c r="S814" s="456"/>
      <c r="T814" s="456"/>
    </row>
    <row r="815" spans="1:20" ht="21.95" customHeight="1" x14ac:dyDescent="0.45">
      <c r="A815" s="456"/>
      <c r="B815" s="456"/>
      <c r="C815" s="456"/>
      <c r="D815" s="456"/>
      <c r="E815" s="456"/>
      <c r="F815" s="456"/>
      <c r="G815" s="456"/>
      <c r="H815" s="456"/>
      <c r="I815" s="456"/>
      <c r="J815" s="456"/>
      <c r="K815" s="456"/>
      <c r="L815" s="456"/>
      <c r="M815" s="456"/>
      <c r="N815" s="456"/>
      <c r="O815" s="456"/>
      <c r="P815" s="456"/>
      <c r="Q815" s="456"/>
      <c r="R815" s="456"/>
      <c r="S815" s="456"/>
      <c r="T815" s="456"/>
    </row>
    <row r="816" spans="1:20" ht="21.95" customHeight="1" x14ac:dyDescent="0.45">
      <c r="A816" s="456"/>
      <c r="B816" s="456"/>
      <c r="C816" s="456"/>
      <c r="D816" s="456"/>
      <c r="E816" s="456"/>
      <c r="F816" s="456"/>
      <c r="G816" s="456"/>
      <c r="H816" s="456"/>
      <c r="I816" s="456"/>
      <c r="J816" s="456"/>
      <c r="K816" s="456"/>
      <c r="L816" s="456"/>
      <c r="M816" s="456"/>
      <c r="N816" s="456"/>
      <c r="O816" s="456"/>
      <c r="P816" s="456"/>
      <c r="Q816" s="456"/>
      <c r="R816" s="456"/>
      <c r="S816" s="456"/>
      <c r="T816" s="456"/>
    </row>
    <row r="817" spans="1:20" ht="21.95" customHeight="1" x14ac:dyDescent="0.45">
      <c r="A817" s="456"/>
      <c r="B817" s="456"/>
      <c r="C817" s="456"/>
      <c r="D817" s="456"/>
      <c r="E817" s="456"/>
      <c r="F817" s="456"/>
      <c r="G817" s="456"/>
      <c r="H817" s="456"/>
      <c r="I817" s="456"/>
      <c r="J817" s="456"/>
      <c r="K817" s="456"/>
      <c r="L817" s="456"/>
      <c r="M817" s="456"/>
      <c r="N817" s="456"/>
      <c r="O817" s="456"/>
      <c r="P817" s="456"/>
      <c r="Q817" s="456"/>
      <c r="R817" s="456"/>
      <c r="S817" s="456"/>
      <c r="T817" s="456"/>
    </row>
    <row r="818" spans="1:20" ht="21.95" customHeight="1" x14ac:dyDescent="0.45">
      <c r="A818" s="456"/>
      <c r="B818" s="456"/>
      <c r="C818" s="456"/>
      <c r="D818" s="456"/>
      <c r="E818" s="456"/>
      <c r="F818" s="456"/>
      <c r="G818" s="456"/>
      <c r="H818" s="456"/>
      <c r="I818" s="456"/>
      <c r="J818" s="456"/>
      <c r="K818" s="456"/>
      <c r="L818" s="456"/>
      <c r="M818" s="456"/>
      <c r="N818" s="456"/>
      <c r="O818" s="456"/>
      <c r="P818" s="456"/>
      <c r="Q818" s="456"/>
      <c r="R818" s="456"/>
      <c r="S818" s="456"/>
      <c r="T818" s="456"/>
    </row>
    <row r="819" spans="1:20" ht="21.95" customHeight="1" x14ac:dyDescent="0.45">
      <c r="A819" s="456"/>
      <c r="B819" s="456"/>
      <c r="C819" s="456"/>
      <c r="D819" s="456"/>
      <c r="E819" s="456"/>
      <c r="F819" s="456"/>
      <c r="G819" s="456"/>
      <c r="H819" s="456"/>
      <c r="I819" s="456"/>
      <c r="J819" s="456"/>
      <c r="K819" s="456"/>
      <c r="L819" s="456"/>
      <c r="M819" s="456"/>
      <c r="N819" s="456"/>
      <c r="O819" s="456"/>
      <c r="P819" s="456"/>
      <c r="Q819" s="456"/>
      <c r="R819" s="456"/>
      <c r="S819" s="456"/>
      <c r="T819" s="456"/>
    </row>
    <row r="820" spans="1:20" ht="21.95" customHeight="1" x14ac:dyDescent="0.45">
      <c r="A820" s="456"/>
      <c r="B820" s="456"/>
      <c r="C820" s="456"/>
      <c r="D820" s="456"/>
      <c r="E820" s="456"/>
      <c r="F820" s="456"/>
      <c r="G820" s="456"/>
      <c r="H820" s="456"/>
      <c r="I820" s="456"/>
      <c r="J820" s="456"/>
      <c r="K820" s="456"/>
      <c r="L820" s="456"/>
      <c r="M820" s="456"/>
      <c r="N820" s="456"/>
      <c r="O820" s="456"/>
      <c r="P820" s="456"/>
      <c r="Q820" s="456"/>
      <c r="R820" s="456"/>
      <c r="S820" s="456"/>
      <c r="T820" s="456"/>
    </row>
    <row r="821" spans="1:20" ht="21.95" customHeight="1" x14ac:dyDescent="0.45">
      <c r="A821" s="456"/>
      <c r="B821" s="456"/>
      <c r="C821" s="456"/>
      <c r="D821" s="456"/>
      <c r="E821" s="456"/>
      <c r="F821" s="456"/>
      <c r="G821" s="456"/>
      <c r="H821" s="456"/>
      <c r="I821" s="456"/>
      <c r="J821" s="456"/>
      <c r="K821" s="456"/>
      <c r="L821" s="456"/>
      <c r="M821" s="456"/>
      <c r="N821" s="456"/>
      <c r="O821" s="456"/>
      <c r="P821" s="456"/>
      <c r="Q821" s="456"/>
      <c r="R821" s="456"/>
      <c r="S821" s="456"/>
      <c r="T821" s="456"/>
    </row>
    <row r="822" spans="1:20" ht="21.95" customHeight="1" x14ac:dyDescent="0.45">
      <c r="A822" s="456"/>
      <c r="B822" s="456"/>
      <c r="C822" s="456"/>
      <c r="D822" s="456"/>
      <c r="E822" s="456"/>
      <c r="F822" s="456"/>
      <c r="G822" s="456"/>
      <c r="H822" s="456"/>
      <c r="I822" s="456"/>
      <c r="J822" s="456"/>
      <c r="K822" s="456"/>
      <c r="L822" s="456"/>
      <c r="M822" s="456"/>
      <c r="N822" s="456"/>
      <c r="O822" s="456"/>
      <c r="P822" s="456"/>
      <c r="Q822" s="456"/>
      <c r="R822" s="456"/>
      <c r="S822" s="456"/>
      <c r="T822" s="456"/>
    </row>
    <row r="823" spans="1:20" ht="21.95" customHeight="1" x14ac:dyDescent="0.45">
      <c r="A823" s="456"/>
      <c r="B823" s="456"/>
      <c r="C823" s="456"/>
      <c r="D823" s="456"/>
      <c r="E823" s="456"/>
      <c r="F823" s="456"/>
      <c r="G823" s="456"/>
      <c r="H823" s="456"/>
      <c r="I823" s="456"/>
      <c r="J823" s="456"/>
      <c r="K823" s="456"/>
      <c r="L823" s="456"/>
      <c r="M823" s="456"/>
      <c r="N823" s="456"/>
      <c r="O823" s="456"/>
      <c r="P823" s="456"/>
      <c r="Q823" s="456"/>
      <c r="R823" s="456"/>
      <c r="S823" s="456"/>
      <c r="T823" s="456"/>
    </row>
    <row r="824" spans="1:20" ht="21.95" customHeight="1" x14ac:dyDescent="0.45">
      <c r="A824" s="456"/>
      <c r="B824" s="456"/>
      <c r="C824" s="456"/>
      <c r="D824" s="456"/>
      <c r="E824" s="456"/>
      <c r="F824" s="456"/>
      <c r="G824" s="456"/>
      <c r="H824" s="456"/>
      <c r="I824" s="456"/>
      <c r="J824" s="456"/>
      <c r="K824" s="456"/>
      <c r="L824" s="456"/>
      <c r="M824" s="456"/>
      <c r="N824" s="456"/>
      <c r="O824" s="456"/>
      <c r="P824" s="456"/>
      <c r="Q824" s="456"/>
      <c r="R824" s="456"/>
      <c r="S824" s="456"/>
      <c r="T824" s="456"/>
    </row>
    <row r="825" spans="1:20" ht="21.95" customHeight="1" x14ac:dyDescent="0.45">
      <c r="A825" s="456"/>
      <c r="B825" s="456"/>
      <c r="C825" s="456"/>
      <c r="D825" s="456"/>
      <c r="E825" s="456"/>
      <c r="F825" s="456"/>
      <c r="G825" s="456"/>
      <c r="H825" s="456"/>
      <c r="I825" s="456"/>
      <c r="J825" s="456"/>
      <c r="K825" s="456"/>
      <c r="L825" s="456"/>
      <c r="M825" s="456"/>
      <c r="N825" s="456"/>
      <c r="O825" s="456"/>
      <c r="P825" s="456"/>
      <c r="Q825" s="456"/>
      <c r="R825" s="456"/>
      <c r="S825" s="456"/>
      <c r="T825" s="456"/>
    </row>
    <row r="826" spans="1:20" ht="21.95" customHeight="1" x14ac:dyDescent="0.45">
      <c r="A826" s="456"/>
      <c r="B826" s="456"/>
      <c r="C826" s="456"/>
      <c r="D826" s="456"/>
      <c r="E826" s="456"/>
      <c r="F826" s="456"/>
      <c r="G826" s="456"/>
      <c r="H826" s="456"/>
      <c r="I826" s="456"/>
      <c r="J826" s="456"/>
      <c r="K826" s="456"/>
      <c r="L826" s="456"/>
      <c r="M826" s="456"/>
      <c r="N826" s="456"/>
      <c r="O826" s="456"/>
      <c r="P826" s="456"/>
      <c r="Q826" s="456"/>
      <c r="R826" s="456"/>
      <c r="S826" s="456"/>
      <c r="T826" s="456"/>
    </row>
    <row r="827" spans="1:20" ht="21.95" customHeight="1" x14ac:dyDescent="0.45">
      <c r="A827" s="456"/>
      <c r="B827" s="456"/>
      <c r="C827" s="456"/>
      <c r="D827" s="456"/>
      <c r="E827" s="456"/>
      <c r="F827" s="456"/>
      <c r="G827" s="456"/>
      <c r="H827" s="456"/>
      <c r="I827" s="456"/>
      <c r="J827" s="456"/>
      <c r="K827" s="456"/>
      <c r="L827" s="456"/>
      <c r="M827" s="456"/>
      <c r="N827" s="456"/>
      <c r="O827" s="456"/>
      <c r="P827" s="456"/>
      <c r="Q827" s="456"/>
      <c r="R827" s="456"/>
      <c r="S827" s="456"/>
      <c r="T827" s="456"/>
    </row>
    <row r="828" spans="1:20" ht="21.95" customHeight="1" x14ac:dyDescent="0.45">
      <c r="A828" s="456"/>
      <c r="B828" s="456"/>
      <c r="C828" s="456"/>
      <c r="D828" s="456"/>
      <c r="E828" s="456"/>
      <c r="F828" s="456"/>
      <c r="G828" s="456"/>
      <c r="H828" s="456"/>
      <c r="I828" s="456"/>
      <c r="J828" s="456"/>
      <c r="K828" s="456"/>
      <c r="L828" s="456"/>
      <c r="M828" s="456"/>
      <c r="N828" s="456"/>
      <c r="O828" s="456"/>
      <c r="P828" s="456"/>
      <c r="Q828" s="456"/>
      <c r="R828" s="456"/>
      <c r="S828" s="456"/>
      <c r="T828" s="456"/>
    </row>
    <row r="829" spans="1:20" ht="21.95" customHeight="1" x14ac:dyDescent="0.45">
      <c r="A829" s="456"/>
      <c r="B829" s="456"/>
      <c r="C829" s="456"/>
      <c r="D829" s="456"/>
      <c r="E829" s="456"/>
      <c r="F829" s="456"/>
      <c r="G829" s="456"/>
      <c r="H829" s="456"/>
      <c r="I829" s="456"/>
      <c r="J829" s="456"/>
      <c r="K829" s="456"/>
      <c r="L829" s="456"/>
      <c r="M829" s="456"/>
      <c r="N829" s="456"/>
      <c r="O829" s="456"/>
      <c r="P829" s="456"/>
      <c r="Q829" s="456"/>
      <c r="R829" s="456"/>
      <c r="S829" s="456"/>
      <c r="T829" s="456"/>
    </row>
    <row r="830" spans="1:20" ht="21.95" customHeight="1" x14ac:dyDescent="0.45">
      <c r="A830" s="456"/>
      <c r="B830" s="456"/>
      <c r="C830" s="456"/>
      <c r="D830" s="456"/>
      <c r="E830" s="456"/>
      <c r="F830" s="456"/>
      <c r="G830" s="456"/>
      <c r="H830" s="456"/>
      <c r="I830" s="456"/>
      <c r="J830" s="456"/>
      <c r="K830" s="456"/>
      <c r="L830" s="456"/>
      <c r="M830" s="456"/>
      <c r="N830" s="456"/>
      <c r="O830" s="456"/>
      <c r="P830" s="456"/>
      <c r="Q830" s="456"/>
      <c r="R830" s="456"/>
      <c r="S830" s="456"/>
      <c r="T830" s="456"/>
    </row>
    <row r="831" spans="1:20" ht="21.95" customHeight="1" x14ac:dyDescent="0.45">
      <c r="A831" s="456"/>
      <c r="B831" s="456"/>
      <c r="C831" s="456"/>
      <c r="D831" s="456"/>
      <c r="E831" s="456"/>
      <c r="F831" s="456"/>
      <c r="G831" s="456"/>
      <c r="H831" s="456"/>
      <c r="I831" s="456"/>
      <c r="J831" s="456"/>
      <c r="K831" s="456"/>
      <c r="L831" s="456"/>
      <c r="M831" s="456"/>
      <c r="N831" s="456"/>
      <c r="O831" s="456"/>
      <c r="P831" s="456"/>
      <c r="Q831" s="456"/>
      <c r="R831" s="456"/>
      <c r="S831" s="456"/>
      <c r="T831" s="456"/>
    </row>
    <row r="832" spans="1:20" ht="21.95" customHeight="1" x14ac:dyDescent="0.45">
      <c r="A832" s="456"/>
      <c r="B832" s="456"/>
      <c r="C832" s="456"/>
      <c r="D832" s="456"/>
      <c r="E832" s="456"/>
      <c r="F832" s="456"/>
      <c r="G832" s="456"/>
      <c r="H832" s="456"/>
      <c r="I832" s="456"/>
      <c r="J832" s="456"/>
      <c r="K832" s="456"/>
      <c r="L832" s="456"/>
      <c r="M832" s="456"/>
      <c r="N832" s="456"/>
      <c r="O832" s="456"/>
      <c r="P832" s="456"/>
      <c r="Q832" s="456"/>
      <c r="R832" s="456"/>
      <c r="S832" s="456"/>
      <c r="T832" s="456"/>
    </row>
    <row r="833" spans="1:20" ht="21.95" customHeight="1" x14ac:dyDescent="0.45">
      <c r="A833" s="456"/>
      <c r="B833" s="456"/>
      <c r="C833" s="456"/>
      <c r="D833" s="456"/>
      <c r="E833" s="456"/>
      <c r="F833" s="456"/>
      <c r="G833" s="456"/>
      <c r="H833" s="456"/>
      <c r="I833" s="456"/>
      <c r="J833" s="456"/>
      <c r="K833" s="456"/>
      <c r="L833" s="456"/>
      <c r="M833" s="456"/>
      <c r="N833" s="456"/>
      <c r="O833" s="456"/>
      <c r="P833" s="456"/>
      <c r="Q833" s="456"/>
      <c r="R833" s="456"/>
      <c r="S833" s="456"/>
      <c r="T833" s="456"/>
    </row>
    <row r="834" spans="1:20" ht="21.95" customHeight="1" x14ac:dyDescent="0.45">
      <c r="A834" s="456"/>
      <c r="B834" s="456"/>
      <c r="C834" s="456"/>
      <c r="D834" s="456"/>
      <c r="E834" s="456"/>
      <c r="F834" s="456"/>
      <c r="G834" s="456"/>
      <c r="H834" s="456"/>
      <c r="I834" s="456"/>
      <c r="J834" s="456"/>
      <c r="K834" s="456"/>
      <c r="L834" s="456"/>
      <c r="M834" s="456"/>
      <c r="N834" s="456"/>
      <c r="O834" s="456"/>
      <c r="P834" s="456"/>
      <c r="Q834" s="456"/>
      <c r="R834" s="456"/>
      <c r="S834" s="456"/>
      <c r="T834" s="456"/>
    </row>
    <row r="835" spans="1:20" ht="21.95" customHeight="1" x14ac:dyDescent="0.45">
      <c r="A835" s="456"/>
      <c r="B835" s="456"/>
      <c r="C835" s="456"/>
      <c r="D835" s="456"/>
      <c r="E835" s="456"/>
      <c r="F835" s="456"/>
      <c r="G835" s="456"/>
      <c r="H835" s="456"/>
      <c r="I835" s="456"/>
      <c r="J835" s="456"/>
      <c r="K835" s="456"/>
      <c r="L835" s="456"/>
      <c r="M835" s="456"/>
      <c r="N835" s="456"/>
      <c r="O835" s="456"/>
      <c r="P835" s="456"/>
      <c r="Q835" s="456"/>
      <c r="R835" s="456"/>
      <c r="S835" s="456"/>
      <c r="T835" s="456"/>
    </row>
    <row r="836" spans="1:20" ht="21.95" customHeight="1" x14ac:dyDescent="0.45">
      <c r="A836" s="456"/>
      <c r="B836" s="456"/>
      <c r="C836" s="456"/>
      <c r="D836" s="456"/>
      <c r="E836" s="456"/>
      <c r="F836" s="456"/>
      <c r="G836" s="456"/>
      <c r="H836" s="456"/>
      <c r="I836" s="456"/>
      <c r="J836" s="456"/>
      <c r="K836" s="456"/>
      <c r="L836" s="456"/>
      <c r="M836" s="456"/>
      <c r="N836" s="456"/>
      <c r="O836" s="456"/>
      <c r="P836" s="456"/>
      <c r="Q836" s="456"/>
      <c r="R836" s="456"/>
      <c r="S836" s="456"/>
      <c r="T836" s="456"/>
    </row>
    <row r="837" spans="1:20" ht="21.95" customHeight="1" x14ac:dyDescent="0.45">
      <c r="A837" s="456"/>
      <c r="B837" s="456"/>
      <c r="C837" s="456"/>
      <c r="D837" s="456"/>
      <c r="E837" s="456"/>
      <c r="F837" s="456"/>
      <c r="G837" s="456"/>
      <c r="H837" s="456"/>
      <c r="I837" s="456"/>
      <c r="J837" s="456"/>
      <c r="K837" s="456"/>
      <c r="L837" s="456"/>
      <c r="M837" s="456"/>
      <c r="N837" s="456"/>
      <c r="O837" s="456"/>
      <c r="P837" s="456"/>
      <c r="Q837" s="456"/>
      <c r="R837" s="456"/>
      <c r="S837" s="456"/>
      <c r="T837" s="456"/>
    </row>
    <row r="838" spans="1:20" ht="21.95" customHeight="1" x14ac:dyDescent="0.45">
      <c r="A838" s="456"/>
      <c r="B838" s="456"/>
      <c r="C838" s="456"/>
      <c r="D838" s="456"/>
      <c r="E838" s="456"/>
      <c r="F838" s="456"/>
      <c r="G838" s="456"/>
      <c r="H838" s="456"/>
      <c r="I838" s="456"/>
      <c r="J838" s="456"/>
      <c r="K838" s="456"/>
      <c r="L838" s="456"/>
      <c r="M838" s="456"/>
      <c r="N838" s="456"/>
      <c r="O838" s="456"/>
      <c r="P838" s="456"/>
      <c r="Q838" s="456"/>
      <c r="R838" s="456"/>
      <c r="S838" s="456"/>
      <c r="T838" s="456"/>
    </row>
    <row r="839" spans="1:20" ht="21.95" customHeight="1" x14ac:dyDescent="0.45">
      <c r="A839" s="456"/>
      <c r="B839" s="456"/>
      <c r="C839" s="456"/>
      <c r="D839" s="456"/>
      <c r="E839" s="456"/>
      <c r="F839" s="456"/>
      <c r="G839" s="456"/>
      <c r="H839" s="456"/>
      <c r="I839" s="456"/>
      <c r="J839" s="456"/>
      <c r="K839" s="456"/>
      <c r="L839" s="456"/>
      <c r="M839" s="456"/>
      <c r="N839" s="456"/>
      <c r="O839" s="456"/>
      <c r="P839" s="456"/>
      <c r="Q839" s="456"/>
      <c r="R839" s="456"/>
      <c r="S839" s="456"/>
      <c r="T839" s="456"/>
    </row>
    <row r="840" spans="1:20" ht="21.95" customHeight="1" x14ac:dyDescent="0.45">
      <c r="A840" s="456"/>
      <c r="B840" s="456"/>
      <c r="C840" s="456"/>
      <c r="D840" s="456"/>
      <c r="E840" s="456"/>
      <c r="F840" s="456"/>
      <c r="G840" s="456"/>
      <c r="H840" s="456"/>
      <c r="I840" s="456"/>
      <c r="J840" s="456"/>
      <c r="K840" s="456"/>
      <c r="L840" s="456"/>
      <c r="M840" s="456"/>
      <c r="N840" s="456"/>
      <c r="O840" s="456"/>
      <c r="P840" s="456"/>
      <c r="Q840" s="456"/>
      <c r="R840" s="456"/>
      <c r="S840" s="456"/>
      <c r="T840" s="456"/>
    </row>
    <row r="841" spans="1:20" ht="21.95" customHeight="1" x14ac:dyDescent="0.45">
      <c r="A841" s="456"/>
      <c r="B841" s="456"/>
      <c r="C841" s="456"/>
      <c r="D841" s="456"/>
      <c r="E841" s="456"/>
      <c r="F841" s="456"/>
      <c r="G841" s="456"/>
      <c r="H841" s="456"/>
      <c r="I841" s="456"/>
      <c r="J841" s="456"/>
      <c r="K841" s="456"/>
      <c r="L841" s="456"/>
      <c r="M841" s="456"/>
      <c r="N841" s="456"/>
      <c r="O841" s="456"/>
      <c r="P841" s="456"/>
      <c r="Q841" s="456"/>
      <c r="R841" s="456"/>
      <c r="S841" s="456"/>
      <c r="T841" s="456"/>
    </row>
    <row r="842" spans="1:20" ht="21.95" customHeight="1" x14ac:dyDescent="0.45">
      <c r="A842" s="456"/>
      <c r="B842" s="456"/>
      <c r="C842" s="456"/>
      <c r="D842" s="456"/>
      <c r="E842" s="456"/>
      <c r="F842" s="456"/>
      <c r="G842" s="456"/>
      <c r="H842" s="456"/>
      <c r="I842" s="456"/>
      <c r="J842" s="456"/>
      <c r="K842" s="456"/>
      <c r="L842" s="456"/>
      <c r="M842" s="456"/>
      <c r="N842" s="456"/>
      <c r="O842" s="456"/>
      <c r="P842" s="456"/>
      <c r="Q842" s="456"/>
      <c r="R842" s="456"/>
      <c r="S842" s="456"/>
      <c r="T842" s="456"/>
    </row>
    <row r="843" spans="1:20" ht="21.95" customHeight="1" x14ac:dyDescent="0.45">
      <c r="A843" s="456"/>
      <c r="B843" s="456"/>
      <c r="C843" s="456"/>
      <c r="D843" s="456"/>
      <c r="E843" s="456"/>
      <c r="F843" s="456"/>
      <c r="G843" s="456"/>
      <c r="H843" s="456"/>
      <c r="I843" s="456"/>
      <c r="J843" s="456"/>
      <c r="K843" s="456"/>
      <c r="L843" s="456"/>
      <c r="M843" s="456"/>
      <c r="N843" s="456"/>
      <c r="O843" s="456"/>
      <c r="P843" s="456"/>
      <c r="Q843" s="456"/>
      <c r="R843" s="456"/>
      <c r="S843" s="456"/>
      <c r="T843" s="456"/>
    </row>
    <row r="844" spans="1:20" ht="21.95" customHeight="1" x14ac:dyDescent="0.45">
      <c r="A844" s="456"/>
      <c r="B844" s="456"/>
      <c r="C844" s="456"/>
      <c r="D844" s="456"/>
      <c r="E844" s="456"/>
      <c r="F844" s="456"/>
      <c r="G844" s="456"/>
      <c r="H844" s="456"/>
      <c r="I844" s="456"/>
      <c r="J844" s="456"/>
      <c r="K844" s="456"/>
      <c r="L844" s="456"/>
      <c r="M844" s="456"/>
      <c r="N844" s="456"/>
      <c r="O844" s="456"/>
      <c r="P844" s="456"/>
      <c r="Q844" s="456"/>
      <c r="R844" s="456"/>
      <c r="S844" s="456"/>
      <c r="T844" s="456"/>
    </row>
    <row r="845" spans="1:20" ht="21.95" customHeight="1" x14ac:dyDescent="0.45">
      <c r="A845" s="456"/>
      <c r="B845" s="456"/>
      <c r="C845" s="456"/>
      <c r="D845" s="456"/>
      <c r="E845" s="456"/>
      <c r="F845" s="456"/>
      <c r="G845" s="456"/>
      <c r="H845" s="456"/>
      <c r="I845" s="456"/>
      <c r="J845" s="456"/>
      <c r="K845" s="456"/>
      <c r="L845" s="456"/>
      <c r="M845" s="456"/>
      <c r="N845" s="456"/>
      <c r="O845" s="456"/>
      <c r="P845" s="456"/>
      <c r="Q845" s="456"/>
      <c r="R845" s="456"/>
      <c r="S845" s="456"/>
      <c r="T845" s="456"/>
    </row>
    <row r="846" spans="1:20" ht="21.95" customHeight="1" x14ac:dyDescent="0.45">
      <c r="A846" s="456"/>
      <c r="B846" s="456"/>
      <c r="C846" s="456"/>
      <c r="D846" s="456"/>
      <c r="E846" s="456"/>
      <c r="F846" s="456"/>
      <c r="G846" s="456"/>
      <c r="H846" s="456"/>
      <c r="I846" s="456"/>
      <c r="J846" s="456"/>
      <c r="K846" s="456"/>
      <c r="L846" s="456"/>
      <c r="M846" s="456"/>
      <c r="N846" s="456"/>
      <c r="O846" s="456"/>
      <c r="P846" s="456"/>
      <c r="Q846" s="456"/>
      <c r="R846" s="456"/>
      <c r="S846" s="456"/>
      <c r="T846" s="456"/>
    </row>
    <row r="847" spans="1:20" ht="21.95" customHeight="1" x14ac:dyDescent="0.45">
      <c r="A847" s="456"/>
      <c r="B847" s="456"/>
      <c r="C847" s="456"/>
      <c r="D847" s="456"/>
      <c r="E847" s="456"/>
      <c r="F847" s="456"/>
      <c r="G847" s="456"/>
      <c r="H847" s="456"/>
      <c r="I847" s="456"/>
      <c r="J847" s="456"/>
      <c r="K847" s="456"/>
      <c r="L847" s="456"/>
      <c r="M847" s="456"/>
      <c r="N847" s="456"/>
      <c r="O847" s="456"/>
      <c r="P847" s="456"/>
      <c r="Q847" s="456"/>
      <c r="R847" s="456"/>
      <c r="S847" s="456"/>
      <c r="T847" s="456"/>
    </row>
    <row r="848" spans="1:20" ht="21.95" customHeight="1" x14ac:dyDescent="0.45">
      <c r="A848" s="456"/>
      <c r="B848" s="456"/>
      <c r="C848" s="456"/>
      <c r="D848" s="456"/>
      <c r="E848" s="456"/>
      <c r="F848" s="456"/>
      <c r="G848" s="456"/>
      <c r="H848" s="456"/>
      <c r="I848" s="456"/>
      <c r="J848" s="456"/>
      <c r="K848" s="456"/>
      <c r="L848" s="456"/>
      <c r="M848" s="456"/>
      <c r="N848" s="456"/>
      <c r="O848" s="456"/>
      <c r="P848" s="456"/>
      <c r="Q848" s="456"/>
      <c r="R848" s="456"/>
      <c r="S848" s="456"/>
      <c r="T848" s="456"/>
    </row>
    <row r="849" spans="1:20" ht="21.95" customHeight="1" x14ac:dyDescent="0.45">
      <c r="A849" s="456"/>
      <c r="B849" s="456"/>
      <c r="C849" s="456"/>
      <c r="D849" s="456"/>
      <c r="E849" s="456"/>
      <c r="F849" s="456"/>
      <c r="G849" s="456"/>
      <c r="H849" s="456"/>
      <c r="I849" s="456"/>
      <c r="J849" s="456"/>
      <c r="K849" s="456"/>
      <c r="L849" s="456"/>
      <c r="M849" s="456"/>
      <c r="N849" s="456"/>
      <c r="O849" s="456"/>
      <c r="P849" s="456"/>
      <c r="Q849" s="456"/>
      <c r="R849" s="456"/>
      <c r="S849" s="456"/>
      <c r="T849" s="456"/>
    </row>
    <row r="850" spans="1:20" ht="21.95" customHeight="1" x14ac:dyDescent="0.45">
      <c r="A850" s="456"/>
      <c r="B850" s="456"/>
      <c r="C850" s="456"/>
      <c r="D850" s="456"/>
      <c r="E850" s="456"/>
      <c r="F850" s="456"/>
      <c r="G850" s="456"/>
      <c r="H850" s="456"/>
      <c r="I850" s="456"/>
      <c r="J850" s="456"/>
      <c r="K850" s="456"/>
      <c r="L850" s="456"/>
      <c r="M850" s="456"/>
      <c r="N850" s="456"/>
      <c r="O850" s="456"/>
      <c r="P850" s="456"/>
      <c r="Q850" s="456"/>
      <c r="R850" s="456"/>
      <c r="S850" s="456"/>
      <c r="T850" s="456"/>
    </row>
    <row r="851" spans="1:20" ht="21.95" customHeight="1" x14ac:dyDescent="0.45">
      <c r="A851" s="456"/>
      <c r="B851" s="456"/>
      <c r="C851" s="456"/>
      <c r="D851" s="456"/>
      <c r="E851" s="456"/>
      <c r="F851" s="456"/>
      <c r="G851" s="456"/>
      <c r="H851" s="456"/>
      <c r="I851" s="456"/>
      <c r="J851" s="456"/>
      <c r="K851" s="456"/>
      <c r="L851" s="456"/>
      <c r="M851" s="456"/>
      <c r="N851" s="456"/>
      <c r="O851" s="456"/>
      <c r="P851" s="456"/>
      <c r="Q851" s="456"/>
      <c r="R851" s="456"/>
      <c r="S851" s="456"/>
      <c r="T851" s="456"/>
    </row>
    <row r="852" spans="1:20" ht="21.95" customHeight="1" x14ac:dyDescent="0.45">
      <c r="A852" s="456"/>
      <c r="B852" s="456"/>
      <c r="C852" s="456"/>
      <c r="D852" s="456"/>
      <c r="E852" s="456"/>
      <c r="F852" s="456"/>
      <c r="G852" s="456"/>
      <c r="H852" s="456"/>
      <c r="I852" s="456"/>
      <c r="J852" s="456"/>
      <c r="K852" s="456"/>
      <c r="L852" s="456"/>
      <c r="M852" s="456"/>
      <c r="N852" s="456"/>
      <c r="O852" s="456"/>
      <c r="P852" s="456"/>
      <c r="Q852" s="456"/>
      <c r="R852" s="456"/>
      <c r="S852" s="456"/>
      <c r="T852" s="456"/>
    </row>
    <row r="853" spans="1:20" ht="21.95" customHeight="1" x14ac:dyDescent="0.45">
      <c r="A853" s="456"/>
      <c r="B853" s="456"/>
      <c r="C853" s="456"/>
      <c r="D853" s="456"/>
      <c r="E853" s="456"/>
      <c r="F853" s="456"/>
      <c r="G853" s="456"/>
      <c r="H853" s="456"/>
      <c r="I853" s="456"/>
      <c r="J853" s="456"/>
      <c r="K853" s="456"/>
      <c r="L853" s="456"/>
      <c r="M853" s="456"/>
      <c r="N853" s="456"/>
      <c r="O853" s="456"/>
      <c r="P853" s="456"/>
      <c r="Q853" s="456"/>
      <c r="R853" s="456"/>
      <c r="S853" s="456"/>
      <c r="T853" s="456"/>
    </row>
    <row r="854" spans="1:20" ht="21.95" customHeight="1" x14ac:dyDescent="0.45">
      <c r="A854" s="456"/>
      <c r="B854" s="456"/>
      <c r="C854" s="456"/>
      <c r="D854" s="456"/>
      <c r="E854" s="456"/>
      <c r="F854" s="456"/>
      <c r="G854" s="456"/>
      <c r="H854" s="456"/>
      <c r="I854" s="456"/>
      <c r="J854" s="456"/>
      <c r="K854" s="456"/>
      <c r="L854" s="456"/>
      <c r="M854" s="456"/>
      <c r="N854" s="456"/>
      <c r="O854" s="456"/>
      <c r="P854" s="456"/>
      <c r="Q854" s="456"/>
      <c r="R854" s="456"/>
      <c r="S854" s="456"/>
      <c r="T854" s="456"/>
    </row>
    <row r="855" spans="1:20" ht="21.95" customHeight="1" x14ac:dyDescent="0.45">
      <c r="A855" s="456"/>
      <c r="B855" s="456"/>
      <c r="C855" s="456"/>
      <c r="D855" s="456"/>
      <c r="E855" s="456"/>
      <c r="F855" s="456"/>
      <c r="G855" s="456"/>
      <c r="H855" s="456"/>
      <c r="I855" s="456"/>
      <c r="J855" s="456"/>
      <c r="K855" s="456"/>
      <c r="L855" s="456"/>
      <c r="M855" s="456"/>
      <c r="N855" s="456"/>
      <c r="O855" s="456"/>
      <c r="P855" s="456"/>
      <c r="Q855" s="456"/>
      <c r="R855" s="456"/>
      <c r="S855" s="456"/>
      <c r="T855" s="456"/>
    </row>
    <row r="856" spans="1:20" ht="21.95" customHeight="1" x14ac:dyDescent="0.45">
      <c r="A856" s="456"/>
      <c r="B856" s="456"/>
      <c r="C856" s="456"/>
      <c r="D856" s="456"/>
      <c r="E856" s="456"/>
      <c r="F856" s="456"/>
      <c r="G856" s="456"/>
      <c r="H856" s="456"/>
      <c r="I856" s="456"/>
      <c r="J856" s="456"/>
      <c r="K856" s="456"/>
      <c r="L856" s="456"/>
      <c r="M856" s="456"/>
      <c r="N856" s="456"/>
      <c r="O856" s="456"/>
      <c r="P856" s="456"/>
      <c r="Q856" s="456"/>
      <c r="R856" s="456"/>
      <c r="S856" s="456"/>
      <c r="T856" s="456"/>
    </row>
    <row r="857" spans="1:20" ht="21.95" customHeight="1" x14ac:dyDescent="0.45">
      <c r="A857" s="456"/>
      <c r="B857" s="456"/>
      <c r="C857" s="456"/>
      <c r="D857" s="456"/>
      <c r="E857" s="456"/>
      <c r="F857" s="456"/>
      <c r="G857" s="456"/>
      <c r="H857" s="456"/>
      <c r="I857" s="456"/>
      <c r="J857" s="456"/>
      <c r="K857" s="456"/>
      <c r="L857" s="456"/>
      <c r="M857" s="456"/>
      <c r="N857" s="456"/>
      <c r="O857" s="456"/>
      <c r="P857" s="456"/>
      <c r="Q857" s="456"/>
      <c r="R857" s="456"/>
      <c r="S857" s="456"/>
      <c r="T857" s="456"/>
    </row>
    <row r="858" spans="1:20" ht="21.95" customHeight="1" x14ac:dyDescent="0.45">
      <c r="A858" s="456"/>
      <c r="B858" s="456"/>
      <c r="C858" s="456"/>
      <c r="D858" s="456"/>
      <c r="E858" s="456"/>
      <c r="F858" s="456"/>
      <c r="G858" s="456"/>
      <c r="H858" s="456"/>
      <c r="I858" s="456"/>
      <c r="J858" s="456"/>
      <c r="K858" s="456"/>
      <c r="L858" s="456"/>
      <c r="M858" s="456"/>
      <c r="N858" s="456"/>
      <c r="O858" s="456"/>
      <c r="P858" s="456"/>
      <c r="Q858" s="456"/>
      <c r="R858" s="456"/>
      <c r="S858" s="456"/>
      <c r="T858" s="456"/>
    </row>
    <row r="859" spans="1:20" ht="21.95" customHeight="1" x14ac:dyDescent="0.45">
      <c r="A859" s="456"/>
      <c r="B859" s="456"/>
      <c r="C859" s="456"/>
      <c r="D859" s="456"/>
      <c r="E859" s="456"/>
      <c r="F859" s="456"/>
      <c r="G859" s="456"/>
      <c r="H859" s="456"/>
      <c r="I859" s="456"/>
      <c r="J859" s="456"/>
      <c r="K859" s="456"/>
      <c r="L859" s="456"/>
      <c r="M859" s="456"/>
      <c r="N859" s="456"/>
      <c r="O859" s="456"/>
      <c r="P859" s="456"/>
      <c r="Q859" s="456"/>
      <c r="R859" s="456"/>
      <c r="S859" s="456"/>
      <c r="T859" s="456"/>
    </row>
    <row r="860" spans="1:20" ht="21.95" customHeight="1" x14ac:dyDescent="0.45">
      <c r="A860" s="456"/>
      <c r="B860" s="456"/>
      <c r="C860" s="456"/>
      <c r="D860" s="456"/>
      <c r="E860" s="456"/>
      <c r="F860" s="456"/>
      <c r="G860" s="456"/>
      <c r="H860" s="456"/>
      <c r="I860" s="456"/>
      <c r="J860" s="456"/>
      <c r="K860" s="456"/>
      <c r="L860" s="456"/>
      <c r="M860" s="456"/>
      <c r="N860" s="456"/>
      <c r="O860" s="456"/>
      <c r="P860" s="456"/>
      <c r="Q860" s="456"/>
      <c r="R860" s="456"/>
      <c r="S860" s="456"/>
      <c r="T860" s="456"/>
    </row>
    <row r="861" spans="1:20" ht="21.95" customHeight="1" x14ac:dyDescent="0.45">
      <c r="A861" s="456"/>
      <c r="B861" s="456"/>
      <c r="C861" s="456"/>
      <c r="D861" s="456"/>
      <c r="E861" s="456"/>
      <c r="F861" s="456"/>
      <c r="G861" s="456"/>
      <c r="H861" s="456"/>
      <c r="I861" s="456"/>
      <c r="J861" s="456"/>
      <c r="K861" s="456"/>
      <c r="L861" s="456"/>
      <c r="M861" s="456"/>
      <c r="N861" s="456"/>
      <c r="O861" s="456"/>
      <c r="P861" s="456"/>
      <c r="Q861" s="456"/>
      <c r="R861" s="456"/>
      <c r="S861" s="456"/>
      <c r="T861" s="456"/>
    </row>
    <row r="862" spans="1:20" ht="21.95" customHeight="1" x14ac:dyDescent="0.45">
      <c r="A862" s="456"/>
      <c r="B862" s="456"/>
      <c r="C862" s="456"/>
      <c r="D862" s="456"/>
      <c r="E862" s="456"/>
      <c r="F862" s="456"/>
      <c r="G862" s="456"/>
      <c r="H862" s="456"/>
      <c r="I862" s="456"/>
      <c r="J862" s="456"/>
      <c r="K862" s="456"/>
      <c r="L862" s="456"/>
      <c r="M862" s="456"/>
      <c r="N862" s="456"/>
      <c r="O862" s="456"/>
      <c r="P862" s="456"/>
      <c r="Q862" s="456"/>
      <c r="R862" s="456"/>
      <c r="S862" s="456"/>
      <c r="T862" s="456"/>
    </row>
    <row r="863" spans="1:20" ht="21.95" customHeight="1" x14ac:dyDescent="0.45">
      <c r="A863" s="456"/>
      <c r="B863" s="456"/>
      <c r="C863" s="456"/>
      <c r="D863" s="456"/>
      <c r="E863" s="456"/>
      <c r="F863" s="456"/>
      <c r="G863" s="456"/>
      <c r="H863" s="456"/>
      <c r="I863" s="456"/>
      <c r="J863" s="456"/>
      <c r="K863" s="456"/>
      <c r="L863" s="456"/>
      <c r="M863" s="456"/>
      <c r="N863" s="456"/>
      <c r="O863" s="456"/>
      <c r="P863" s="456"/>
      <c r="Q863" s="456"/>
      <c r="R863" s="456"/>
      <c r="S863" s="456"/>
      <c r="T863" s="456"/>
    </row>
    <row r="864" spans="1:20" ht="21.95" customHeight="1" x14ac:dyDescent="0.45">
      <c r="A864" s="456"/>
      <c r="B864" s="456"/>
      <c r="C864" s="456"/>
      <c r="D864" s="456"/>
      <c r="E864" s="456"/>
      <c r="F864" s="456"/>
      <c r="G864" s="456"/>
      <c r="H864" s="456"/>
      <c r="I864" s="456"/>
      <c r="J864" s="456"/>
      <c r="K864" s="456"/>
      <c r="L864" s="456"/>
      <c r="M864" s="456"/>
      <c r="N864" s="456"/>
      <c r="O864" s="456"/>
      <c r="P864" s="456"/>
      <c r="Q864" s="456"/>
      <c r="R864" s="456"/>
      <c r="S864" s="456"/>
      <c r="T864" s="456"/>
    </row>
    <row r="865" spans="1:20" ht="21.95" customHeight="1" x14ac:dyDescent="0.45">
      <c r="A865" s="456"/>
      <c r="B865" s="456"/>
      <c r="C865" s="456"/>
      <c r="D865" s="456"/>
      <c r="E865" s="456"/>
      <c r="F865" s="456"/>
      <c r="G865" s="456"/>
      <c r="H865" s="456"/>
      <c r="I865" s="456"/>
      <c r="J865" s="456"/>
      <c r="K865" s="456"/>
      <c r="L865" s="456"/>
      <c r="M865" s="456"/>
      <c r="N865" s="456"/>
      <c r="O865" s="456"/>
      <c r="P865" s="456"/>
      <c r="Q865" s="456"/>
      <c r="R865" s="456"/>
      <c r="S865" s="456"/>
      <c r="T865" s="456"/>
    </row>
    <row r="866" spans="1:20" ht="21.95" customHeight="1" x14ac:dyDescent="0.45">
      <c r="A866" s="456"/>
      <c r="B866" s="456"/>
      <c r="C866" s="456"/>
      <c r="D866" s="456"/>
      <c r="E866" s="456"/>
      <c r="F866" s="456"/>
      <c r="G866" s="456"/>
      <c r="H866" s="456"/>
      <c r="I866" s="456"/>
      <c r="J866" s="456"/>
      <c r="K866" s="456"/>
      <c r="L866" s="456"/>
      <c r="M866" s="456"/>
      <c r="N866" s="456"/>
      <c r="O866" s="456"/>
      <c r="P866" s="456"/>
      <c r="Q866" s="456"/>
      <c r="R866" s="456"/>
      <c r="S866" s="456"/>
      <c r="T866" s="456"/>
    </row>
    <row r="867" spans="1:20" ht="21.95" customHeight="1" x14ac:dyDescent="0.45">
      <c r="A867" s="456"/>
      <c r="B867" s="456"/>
      <c r="C867" s="456"/>
      <c r="D867" s="456"/>
      <c r="E867" s="456"/>
      <c r="F867" s="456"/>
      <c r="G867" s="456"/>
      <c r="H867" s="456"/>
      <c r="I867" s="456"/>
      <c r="J867" s="456"/>
      <c r="K867" s="456"/>
      <c r="L867" s="456"/>
      <c r="M867" s="456"/>
      <c r="N867" s="456"/>
      <c r="O867" s="456"/>
      <c r="P867" s="456"/>
      <c r="Q867" s="456"/>
      <c r="R867" s="456"/>
      <c r="S867" s="456"/>
      <c r="T867" s="456"/>
    </row>
    <row r="868" spans="1:20" ht="21.95" customHeight="1" x14ac:dyDescent="0.45">
      <c r="A868" s="456"/>
      <c r="B868" s="456"/>
      <c r="C868" s="456"/>
      <c r="D868" s="456"/>
      <c r="E868" s="456"/>
      <c r="F868" s="456"/>
      <c r="G868" s="456"/>
      <c r="H868" s="456"/>
      <c r="I868" s="456"/>
      <c r="J868" s="456"/>
      <c r="K868" s="456"/>
      <c r="L868" s="456"/>
      <c r="M868" s="456"/>
      <c r="N868" s="456"/>
      <c r="O868" s="456"/>
      <c r="P868" s="456"/>
      <c r="Q868" s="456"/>
      <c r="R868" s="456"/>
      <c r="S868" s="456"/>
      <c r="T868" s="456"/>
    </row>
    <row r="869" spans="1:20" ht="21.95" customHeight="1" x14ac:dyDescent="0.45">
      <c r="A869" s="456"/>
      <c r="B869" s="456"/>
      <c r="C869" s="456"/>
      <c r="D869" s="456"/>
      <c r="E869" s="456"/>
      <c r="F869" s="456"/>
      <c r="G869" s="456"/>
      <c r="H869" s="456"/>
      <c r="I869" s="456"/>
      <c r="J869" s="456"/>
      <c r="K869" s="456"/>
      <c r="L869" s="456"/>
      <c r="M869" s="456"/>
      <c r="N869" s="456"/>
      <c r="O869" s="456"/>
      <c r="P869" s="456"/>
      <c r="Q869" s="456"/>
      <c r="R869" s="456"/>
      <c r="S869" s="456"/>
      <c r="T869" s="456"/>
    </row>
    <row r="870" spans="1:20" ht="21.95" customHeight="1" x14ac:dyDescent="0.45">
      <c r="A870" s="456"/>
      <c r="B870" s="456"/>
      <c r="C870" s="456"/>
      <c r="D870" s="456"/>
      <c r="E870" s="456"/>
      <c r="F870" s="456"/>
      <c r="G870" s="456"/>
      <c r="H870" s="456"/>
      <c r="I870" s="456"/>
      <c r="J870" s="456"/>
      <c r="K870" s="456"/>
      <c r="L870" s="456"/>
      <c r="M870" s="456"/>
      <c r="N870" s="456"/>
      <c r="O870" s="456"/>
      <c r="P870" s="456"/>
      <c r="Q870" s="456"/>
      <c r="R870" s="456"/>
      <c r="S870" s="456"/>
      <c r="T870" s="456"/>
    </row>
    <row r="871" spans="1:20" ht="21.95" customHeight="1" x14ac:dyDescent="0.45">
      <c r="A871" s="456"/>
      <c r="B871" s="456"/>
      <c r="C871" s="456"/>
      <c r="D871" s="456"/>
      <c r="E871" s="456"/>
      <c r="F871" s="456"/>
      <c r="G871" s="456"/>
      <c r="H871" s="456"/>
      <c r="I871" s="456"/>
      <c r="J871" s="456"/>
      <c r="K871" s="456"/>
      <c r="L871" s="456"/>
      <c r="M871" s="456"/>
      <c r="N871" s="456"/>
      <c r="O871" s="456"/>
      <c r="P871" s="456"/>
      <c r="Q871" s="456"/>
      <c r="R871" s="456"/>
      <c r="S871" s="456"/>
      <c r="T871" s="456"/>
    </row>
    <row r="872" spans="1:20" ht="21.95" customHeight="1" x14ac:dyDescent="0.45">
      <c r="A872" s="456"/>
      <c r="B872" s="456"/>
      <c r="C872" s="456"/>
      <c r="D872" s="456"/>
      <c r="E872" s="456"/>
      <c r="F872" s="456"/>
      <c r="G872" s="456"/>
      <c r="H872" s="456"/>
      <c r="I872" s="456"/>
      <c r="J872" s="456"/>
      <c r="K872" s="456"/>
      <c r="L872" s="456"/>
      <c r="M872" s="456"/>
      <c r="N872" s="456"/>
      <c r="O872" s="456"/>
      <c r="P872" s="456"/>
      <c r="Q872" s="456"/>
      <c r="R872" s="456"/>
      <c r="S872" s="456"/>
      <c r="T872" s="456"/>
    </row>
    <row r="873" spans="1:20" ht="21.95" customHeight="1" x14ac:dyDescent="0.45">
      <c r="A873" s="456"/>
      <c r="B873" s="456"/>
      <c r="C873" s="456"/>
      <c r="D873" s="456"/>
      <c r="E873" s="456"/>
      <c r="F873" s="456"/>
      <c r="G873" s="456"/>
      <c r="H873" s="456"/>
      <c r="I873" s="456"/>
      <c r="J873" s="456"/>
      <c r="K873" s="456"/>
      <c r="L873" s="456"/>
      <c r="M873" s="456"/>
      <c r="N873" s="456"/>
      <c r="O873" s="456"/>
      <c r="P873" s="456"/>
      <c r="Q873" s="456"/>
      <c r="R873" s="456"/>
      <c r="S873" s="456"/>
      <c r="T873" s="456"/>
    </row>
    <row r="874" spans="1:20" ht="21.95" customHeight="1" x14ac:dyDescent="0.45">
      <c r="A874" s="456"/>
      <c r="B874" s="456"/>
      <c r="C874" s="456"/>
      <c r="D874" s="456"/>
      <c r="E874" s="456"/>
      <c r="F874" s="456"/>
      <c r="G874" s="456"/>
      <c r="H874" s="456"/>
      <c r="I874" s="456"/>
      <c r="J874" s="456"/>
      <c r="K874" s="456"/>
      <c r="L874" s="456"/>
      <c r="M874" s="456"/>
      <c r="N874" s="456"/>
      <c r="O874" s="456"/>
      <c r="P874" s="456"/>
      <c r="Q874" s="456"/>
      <c r="R874" s="456"/>
      <c r="S874" s="456"/>
      <c r="T874" s="456"/>
    </row>
    <row r="875" spans="1:20" ht="21.95" customHeight="1" x14ac:dyDescent="0.45">
      <c r="A875" s="456"/>
      <c r="B875" s="456"/>
      <c r="C875" s="456"/>
      <c r="D875" s="456"/>
      <c r="E875" s="456"/>
      <c r="F875" s="456"/>
      <c r="G875" s="456"/>
      <c r="H875" s="456"/>
      <c r="I875" s="456"/>
      <c r="J875" s="456"/>
      <c r="K875" s="456"/>
      <c r="L875" s="456"/>
      <c r="M875" s="456"/>
      <c r="N875" s="456"/>
      <c r="O875" s="456"/>
      <c r="P875" s="456"/>
      <c r="Q875" s="456"/>
      <c r="R875" s="456"/>
      <c r="S875" s="456"/>
      <c r="T875" s="456"/>
    </row>
    <row r="876" spans="1:20" ht="21.95" customHeight="1" x14ac:dyDescent="0.45">
      <c r="A876" s="456"/>
      <c r="B876" s="456"/>
      <c r="C876" s="456"/>
      <c r="D876" s="456"/>
      <c r="E876" s="456"/>
      <c r="F876" s="456"/>
      <c r="G876" s="456"/>
      <c r="H876" s="456"/>
      <c r="I876" s="456"/>
      <c r="J876" s="456"/>
      <c r="K876" s="456"/>
      <c r="L876" s="456"/>
      <c r="M876" s="456"/>
      <c r="N876" s="456"/>
      <c r="O876" s="456"/>
      <c r="P876" s="456"/>
      <c r="Q876" s="456"/>
      <c r="R876" s="456"/>
      <c r="S876" s="456"/>
      <c r="T876" s="456"/>
    </row>
    <row r="877" spans="1:20" ht="21.95" customHeight="1" x14ac:dyDescent="0.45">
      <c r="A877" s="456"/>
      <c r="B877" s="456"/>
      <c r="C877" s="456"/>
      <c r="D877" s="456"/>
      <c r="E877" s="456"/>
      <c r="F877" s="456"/>
      <c r="G877" s="456"/>
      <c r="H877" s="456"/>
      <c r="I877" s="456"/>
      <c r="J877" s="456"/>
      <c r="K877" s="456"/>
      <c r="L877" s="456"/>
      <c r="M877" s="456"/>
      <c r="N877" s="456"/>
      <c r="O877" s="456"/>
      <c r="P877" s="456"/>
      <c r="Q877" s="456"/>
      <c r="R877" s="456"/>
      <c r="S877" s="456"/>
      <c r="T877" s="456"/>
    </row>
    <row r="878" spans="1:20" ht="21.95" customHeight="1" x14ac:dyDescent="0.45">
      <c r="A878" s="456"/>
      <c r="B878" s="456"/>
      <c r="C878" s="456"/>
      <c r="D878" s="456"/>
      <c r="E878" s="456"/>
      <c r="F878" s="456"/>
      <c r="G878" s="456"/>
      <c r="H878" s="456"/>
      <c r="I878" s="456"/>
      <c r="J878" s="456"/>
      <c r="K878" s="456"/>
      <c r="L878" s="456"/>
      <c r="M878" s="456"/>
      <c r="N878" s="456"/>
      <c r="O878" s="456"/>
      <c r="P878" s="456"/>
      <c r="Q878" s="456"/>
      <c r="R878" s="456"/>
      <c r="S878" s="456"/>
      <c r="T878" s="456"/>
    </row>
    <row r="879" spans="1:20" ht="21.95" customHeight="1" x14ac:dyDescent="0.45">
      <c r="A879" s="456"/>
      <c r="B879" s="456"/>
      <c r="C879" s="456"/>
      <c r="D879" s="456"/>
      <c r="E879" s="456"/>
      <c r="F879" s="456"/>
      <c r="G879" s="456"/>
      <c r="H879" s="456"/>
      <c r="I879" s="456"/>
      <c r="J879" s="456"/>
      <c r="K879" s="456"/>
      <c r="L879" s="456"/>
      <c r="M879" s="456"/>
      <c r="N879" s="456"/>
      <c r="O879" s="456"/>
      <c r="P879" s="456"/>
      <c r="Q879" s="456"/>
      <c r="R879" s="456"/>
      <c r="S879" s="456"/>
      <c r="T879" s="456"/>
    </row>
    <row r="880" spans="1:20" ht="21.95" customHeight="1" x14ac:dyDescent="0.45">
      <c r="A880" s="456"/>
      <c r="B880" s="456"/>
      <c r="C880" s="456"/>
      <c r="D880" s="456"/>
      <c r="E880" s="456"/>
      <c r="F880" s="456"/>
      <c r="G880" s="456"/>
      <c r="H880" s="456"/>
      <c r="I880" s="456"/>
      <c r="J880" s="456"/>
      <c r="K880" s="456"/>
      <c r="L880" s="456"/>
      <c r="M880" s="456"/>
      <c r="N880" s="456"/>
      <c r="O880" s="456"/>
      <c r="P880" s="456"/>
      <c r="Q880" s="456"/>
      <c r="R880" s="456"/>
      <c r="S880" s="456"/>
      <c r="T880" s="456"/>
    </row>
    <row r="881" spans="1:20" ht="21.95" customHeight="1" x14ac:dyDescent="0.45">
      <c r="A881" s="456"/>
      <c r="B881" s="456"/>
      <c r="C881" s="456"/>
      <c r="D881" s="456"/>
      <c r="E881" s="456"/>
      <c r="F881" s="456"/>
      <c r="G881" s="456"/>
      <c r="H881" s="456"/>
      <c r="I881" s="456"/>
      <c r="J881" s="456"/>
      <c r="K881" s="456"/>
      <c r="L881" s="456"/>
      <c r="M881" s="456"/>
      <c r="N881" s="456"/>
      <c r="O881" s="456"/>
      <c r="P881" s="456"/>
      <c r="Q881" s="456"/>
      <c r="R881" s="456"/>
      <c r="S881" s="456"/>
      <c r="T881" s="456"/>
    </row>
    <row r="882" spans="1:20" ht="21.95" customHeight="1" x14ac:dyDescent="0.45">
      <c r="A882" s="456"/>
      <c r="B882" s="456"/>
      <c r="C882" s="456"/>
      <c r="D882" s="456"/>
      <c r="E882" s="456"/>
      <c r="F882" s="456"/>
      <c r="G882" s="456"/>
      <c r="H882" s="456"/>
      <c r="I882" s="456"/>
      <c r="J882" s="456"/>
      <c r="K882" s="456"/>
      <c r="L882" s="456"/>
      <c r="M882" s="456"/>
      <c r="N882" s="456"/>
      <c r="O882" s="456"/>
      <c r="P882" s="456"/>
      <c r="Q882" s="456"/>
      <c r="R882" s="456"/>
      <c r="S882" s="456"/>
      <c r="T882" s="456"/>
    </row>
    <row r="883" spans="1:20" ht="21.95" customHeight="1" x14ac:dyDescent="0.45">
      <c r="A883" s="456"/>
      <c r="B883" s="456"/>
      <c r="C883" s="456"/>
      <c r="D883" s="456"/>
      <c r="E883" s="456"/>
      <c r="F883" s="456"/>
      <c r="G883" s="456"/>
      <c r="H883" s="456"/>
      <c r="I883" s="456"/>
      <c r="J883" s="456"/>
      <c r="K883" s="456"/>
      <c r="L883" s="456"/>
      <c r="M883" s="456"/>
      <c r="N883" s="456"/>
      <c r="O883" s="456"/>
      <c r="P883" s="456"/>
      <c r="Q883" s="456"/>
      <c r="R883" s="456"/>
      <c r="S883" s="456"/>
      <c r="T883" s="456"/>
    </row>
    <row r="884" spans="1:20" ht="21.95" customHeight="1" x14ac:dyDescent="0.45">
      <c r="A884" s="456"/>
      <c r="B884" s="456"/>
      <c r="C884" s="456"/>
      <c r="D884" s="456"/>
      <c r="E884" s="456"/>
      <c r="F884" s="456"/>
      <c r="G884" s="456"/>
      <c r="H884" s="456"/>
      <c r="I884" s="456"/>
      <c r="J884" s="456"/>
      <c r="K884" s="456"/>
      <c r="L884" s="456"/>
      <c r="M884" s="456"/>
      <c r="N884" s="456"/>
      <c r="O884" s="456"/>
      <c r="P884" s="456"/>
      <c r="Q884" s="456"/>
      <c r="R884" s="456"/>
      <c r="S884" s="456"/>
      <c r="T884" s="456"/>
    </row>
    <row r="885" spans="1:20" ht="21.95" customHeight="1" x14ac:dyDescent="0.45">
      <c r="A885" s="456"/>
      <c r="B885" s="456"/>
      <c r="C885" s="456"/>
      <c r="D885" s="456"/>
      <c r="E885" s="456"/>
      <c r="F885" s="456"/>
      <c r="G885" s="456"/>
      <c r="H885" s="456"/>
      <c r="I885" s="456"/>
      <c r="J885" s="456"/>
      <c r="K885" s="456"/>
      <c r="L885" s="456"/>
      <c r="M885" s="456"/>
      <c r="N885" s="456"/>
      <c r="O885" s="456"/>
      <c r="P885" s="456"/>
      <c r="Q885" s="456"/>
      <c r="R885" s="456"/>
      <c r="S885" s="456"/>
      <c r="T885" s="456"/>
    </row>
    <row r="886" spans="1:20" ht="21.95" customHeight="1" x14ac:dyDescent="0.45">
      <c r="A886" s="456"/>
      <c r="B886" s="456"/>
      <c r="C886" s="456"/>
      <c r="D886" s="456"/>
      <c r="E886" s="456"/>
      <c r="F886" s="456"/>
      <c r="G886" s="456"/>
      <c r="H886" s="456"/>
      <c r="I886" s="456"/>
      <c r="J886" s="456"/>
      <c r="K886" s="456"/>
      <c r="L886" s="456"/>
      <c r="M886" s="456"/>
      <c r="N886" s="456"/>
      <c r="O886" s="456"/>
      <c r="P886" s="456"/>
      <c r="Q886" s="456"/>
      <c r="R886" s="456"/>
      <c r="S886" s="456"/>
      <c r="T886" s="456"/>
    </row>
    <row r="887" spans="1:20" ht="21.95" customHeight="1" x14ac:dyDescent="0.45">
      <c r="A887" s="456"/>
      <c r="B887" s="456"/>
      <c r="C887" s="456"/>
      <c r="D887" s="456"/>
      <c r="E887" s="456"/>
      <c r="F887" s="456"/>
      <c r="G887" s="456"/>
      <c r="H887" s="456"/>
      <c r="I887" s="456"/>
      <c r="J887" s="456"/>
      <c r="K887" s="456"/>
      <c r="L887" s="456"/>
      <c r="M887" s="456"/>
      <c r="N887" s="456"/>
      <c r="O887" s="456"/>
      <c r="P887" s="456"/>
      <c r="Q887" s="456"/>
      <c r="R887" s="456"/>
      <c r="S887" s="456"/>
      <c r="T887" s="456"/>
    </row>
    <row r="888" spans="1:20" ht="21.95" customHeight="1" x14ac:dyDescent="0.45">
      <c r="A888" s="456"/>
      <c r="B888" s="456"/>
      <c r="C888" s="456"/>
      <c r="D888" s="456"/>
      <c r="E888" s="456"/>
      <c r="F888" s="456"/>
      <c r="G888" s="456"/>
      <c r="H888" s="456"/>
      <c r="I888" s="456"/>
      <c r="J888" s="456"/>
      <c r="K888" s="456"/>
      <c r="L888" s="456"/>
      <c r="M888" s="456"/>
      <c r="N888" s="456"/>
      <c r="O888" s="456"/>
      <c r="P888" s="456"/>
      <c r="Q888" s="456"/>
      <c r="R888" s="456"/>
      <c r="S888" s="456"/>
      <c r="T888" s="456"/>
    </row>
    <row r="889" spans="1:20" ht="21.95" customHeight="1" x14ac:dyDescent="0.45">
      <c r="A889" s="456"/>
      <c r="B889" s="456"/>
      <c r="C889" s="456"/>
      <c r="D889" s="456"/>
      <c r="E889" s="456"/>
      <c r="F889" s="456"/>
      <c r="G889" s="456"/>
      <c r="H889" s="456"/>
      <c r="I889" s="456"/>
      <c r="J889" s="456"/>
      <c r="K889" s="456"/>
      <c r="L889" s="456"/>
      <c r="M889" s="456"/>
      <c r="N889" s="456"/>
      <c r="O889" s="456"/>
      <c r="P889" s="456"/>
      <c r="Q889" s="456"/>
      <c r="R889" s="456"/>
      <c r="S889" s="456"/>
      <c r="T889" s="456"/>
    </row>
    <row r="890" spans="1:20" ht="21.95" customHeight="1" x14ac:dyDescent="0.45">
      <c r="A890" s="456"/>
      <c r="B890" s="456"/>
      <c r="C890" s="456"/>
      <c r="D890" s="456"/>
      <c r="E890" s="456"/>
      <c r="F890" s="456"/>
      <c r="G890" s="456"/>
      <c r="H890" s="456"/>
      <c r="I890" s="456"/>
      <c r="J890" s="456"/>
      <c r="K890" s="456"/>
      <c r="L890" s="456"/>
      <c r="M890" s="456"/>
      <c r="N890" s="456"/>
      <c r="O890" s="456"/>
      <c r="P890" s="456"/>
      <c r="Q890" s="456"/>
      <c r="R890" s="456"/>
      <c r="S890" s="456"/>
      <c r="T890" s="456"/>
    </row>
    <row r="891" spans="1:20" ht="21.95" customHeight="1" x14ac:dyDescent="0.45">
      <c r="A891" s="456"/>
      <c r="B891" s="456"/>
      <c r="C891" s="456"/>
      <c r="D891" s="456"/>
      <c r="E891" s="456"/>
      <c r="F891" s="456"/>
      <c r="G891" s="456"/>
      <c r="H891" s="456"/>
      <c r="I891" s="456"/>
      <c r="J891" s="456"/>
      <c r="K891" s="456"/>
      <c r="L891" s="456"/>
      <c r="M891" s="456"/>
      <c r="N891" s="456"/>
      <c r="O891" s="456"/>
      <c r="P891" s="456"/>
      <c r="Q891" s="456"/>
      <c r="R891" s="456"/>
      <c r="S891" s="456"/>
      <c r="T891" s="456"/>
    </row>
    <row r="892" spans="1:20" ht="21.95" customHeight="1" x14ac:dyDescent="0.45">
      <c r="A892" s="456"/>
      <c r="B892" s="456"/>
      <c r="C892" s="456"/>
      <c r="D892" s="456"/>
      <c r="E892" s="456"/>
      <c r="F892" s="456"/>
      <c r="G892" s="456"/>
      <c r="H892" s="456"/>
      <c r="I892" s="456"/>
      <c r="J892" s="456"/>
      <c r="K892" s="456"/>
      <c r="L892" s="456"/>
      <c r="M892" s="456"/>
      <c r="N892" s="456"/>
      <c r="O892" s="456"/>
      <c r="P892" s="456"/>
      <c r="Q892" s="456"/>
      <c r="R892" s="456"/>
      <c r="S892" s="456"/>
      <c r="T892" s="456"/>
    </row>
    <row r="893" spans="1:20" ht="21.95" customHeight="1" x14ac:dyDescent="0.45">
      <c r="A893" s="456"/>
      <c r="B893" s="456"/>
      <c r="C893" s="456"/>
      <c r="D893" s="456"/>
      <c r="E893" s="456"/>
      <c r="F893" s="456"/>
      <c r="G893" s="456"/>
      <c r="H893" s="456"/>
      <c r="I893" s="456"/>
      <c r="J893" s="456"/>
      <c r="K893" s="456"/>
      <c r="L893" s="456"/>
      <c r="M893" s="456"/>
      <c r="N893" s="456"/>
      <c r="O893" s="456"/>
      <c r="P893" s="456"/>
      <c r="Q893" s="456"/>
      <c r="R893" s="456"/>
      <c r="S893" s="456"/>
      <c r="T893" s="456"/>
    </row>
    <row r="894" spans="1:20" ht="21.95" customHeight="1" x14ac:dyDescent="0.45">
      <c r="A894" s="456"/>
      <c r="B894" s="456"/>
      <c r="C894" s="456"/>
      <c r="D894" s="456"/>
      <c r="E894" s="456"/>
      <c r="F894" s="456"/>
      <c r="G894" s="456"/>
      <c r="H894" s="456"/>
      <c r="I894" s="456"/>
      <c r="J894" s="456"/>
      <c r="K894" s="456"/>
      <c r="L894" s="456"/>
      <c r="M894" s="456"/>
      <c r="N894" s="456"/>
      <c r="O894" s="456"/>
      <c r="P894" s="456"/>
      <c r="Q894" s="456"/>
      <c r="R894" s="456"/>
      <c r="S894" s="456"/>
      <c r="T894" s="456"/>
    </row>
    <row r="895" spans="1:20" ht="21.95" customHeight="1" x14ac:dyDescent="0.45">
      <c r="A895" s="456"/>
      <c r="B895" s="456"/>
      <c r="C895" s="456"/>
      <c r="D895" s="456"/>
      <c r="E895" s="456"/>
      <c r="F895" s="456"/>
      <c r="G895" s="456"/>
      <c r="H895" s="456"/>
      <c r="I895" s="456"/>
      <c r="J895" s="456"/>
      <c r="K895" s="456"/>
      <c r="L895" s="456"/>
      <c r="M895" s="456"/>
      <c r="N895" s="456"/>
      <c r="O895" s="456"/>
      <c r="P895" s="456"/>
      <c r="Q895" s="456"/>
      <c r="R895" s="456"/>
      <c r="S895" s="456"/>
      <c r="T895" s="456"/>
    </row>
    <row r="896" spans="1:20" ht="21.95" customHeight="1" x14ac:dyDescent="0.45">
      <c r="A896" s="456"/>
      <c r="B896" s="456"/>
      <c r="C896" s="456"/>
      <c r="D896" s="456"/>
      <c r="E896" s="456"/>
      <c r="F896" s="456"/>
      <c r="G896" s="456"/>
      <c r="H896" s="456"/>
      <c r="I896" s="456"/>
      <c r="J896" s="456"/>
      <c r="K896" s="456"/>
      <c r="L896" s="456"/>
      <c r="M896" s="456"/>
      <c r="N896" s="456"/>
      <c r="O896" s="456"/>
      <c r="P896" s="456"/>
      <c r="Q896" s="456"/>
      <c r="R896" s="456"/>
      <c r="S896" s="456"/>
      <c r="T896" s="456"/>
    </row>
    <row r="897" spans="1:20" ht="21.95" customHeight="1" x14ac:dyDescent="0.45">
      <c r="A897" s="456"/>
      <c r="B897" s="456"/>
      <c r="C897" s="456"/>
      <c r="D897" s="456"/>
      <c r="E897" s="456"/>
      <c r="F897" s="456"/>
      <c r="G897" s="456"/>
      <c r="H897" s="456"/>
      <c r="I897" s="456"/>
      <c r="J897" s="456"/>
      <c r="K897" s="456"/>
      <c r="L897" s="456"/>
      <c r="M897" s="456"/>
      <c r="N897" s="456"/>
      <c r="O897" s="456"/>
      <c r="P897" s="456"/>
      <c r="Q897" s="456"/>
      <c r="R897" s="456"/>
      <c r="S897" s="456"/>
      <c r="T897" s="456"/>
    </row>
    <row r="898" spans="1:20" ht="21.95" customHeight="1" x14ac:dyDescent="0.45">
      <c r="A898" s="456"/>
      <c r="B898" s="456"/>
      <c r="C898" s="456"/>
      <c r="D898" s="456"/>
      <c r="E898" s="456"/>
      <c r="F898" s="456"/>
      <c r="G898" s="456"/>
      <c r="H898" s="456"/>
      <c r="I898" s="456"/>
      <c r="J898" s="456"/>
      <c r="K898" s="456"/>
      <c r="L898" s="456"/>
      <c r="M898" s="456"/>
      <c r="N898" s="456"/>
      <c r="O898" s="456"/>
      <c r="P898" s="456"/>
      <c r="Q898" s="456"/>
      <c r="R898" s="456"/>
      <c r="S898" s="456"/>
      <c r="T898" s="456"/>
    </row>
    <row r="899" spans="1:20" ht="21.95" customHeight="1" x14ac:dyDescent="0.45">
      <c r="A899" s="456"/>
      <c r="B899" s="456"/>
      <c r="C899" s="456"/>
      <c r="D899" s="456"/>
      <c r="E899" s="456"/>
      <c r="F899" s="456"/>
      <c r="G899" s="456"/>
      <c r="H899" s="456"/>
      <c r="I899" s="456"/>
      <c r="J899" s="456"/>
      <c r="K899" s="456"/>
      <c r="L899" s="456"/>
      <c r="M899" s="456"/>
      <c r="N899" s="456"/>
      <c r="O899" s="456"/>
      <c r="P899" s="456"/>
      <c r="Q899" s="456"/>
      <c r="R899" s="456"/>
      <c r="S899" s="456"/>
      <c r="T899" s="456"/>
    </row>
    <row r="900" spans="1:20" ht="21.95" customHeight="1" x14ac:dyDescent="0.45">
      <c r="A900" s="456"/>
      <c r="B900" s="456"/>
      <c r="C900" s="456"/>
      <c r="D900" s="456"/>
      <c r="E900" s="456"/>
      <c r="F900" s="456"/>
      <c r="G900" s="456"/>
      <c r="H900" s="456"/>
      <c r="I900" s="456"/>
      <c r="J900" s="456"/>
      <c r="K900" s="456"/>
      <c r="L900" s="456"/>
      <c r="M900" s="456"/>
      <c r="N900" s="456"/>
      <c r="O900" s="456"/>
      <c r="P900" s="456"/>
      <c r="Q900" s="456"/>
      <c r="R900" s="456"/>
      <c r="S900" s="456"/>
      <c r="T900" s="456"/>
    </row>
    <row r="901" spans="1:20" ht="21.95" customHeight="1" x14ac:dyDescent="0.45">
      <c r="A901" s="456"/>
      <c r="B901" s="456"/>
      <c r="C901" s="456"/>
      <c r="D901" s="456"/>
      <c r="E901" s="456"/>
      <c r="F901" s="456"/>
      <c r="G901" s="456"/>
      <c r="H901" s="456"/>
      <c r="I901" s="456"/>
      <c r="J901" s="456"/>
      <c r="K901" s="456"/>
      <c r="L901" s="456"/>
      <c r="M901" s="456"/>
      <c r="N901" s="456"/>
      <c r="O901" s="456"/>
      <c r="P901" s="456"/>
      <c r="Q901" s="456"/>
      <c r="R901" s="456"/>
      <c r="S901" s="456"/>
      <c r="T901" s="456"/>
    </row>
    <row r="902" spans="1:20" ht="21.95" customHeight="1" x14ac:dyDescent="0.45">
      <c r="A902" s="456"/>
      <c r="B902" s="456"/>
      <c r="C902" s="456"/>
      <c r="D902" s="456"/>
      <c r="E902" s="456"/>
      <c r="F902" s="456"/>
      <c r="G902" s="456"/>
      <c r="H902" s="456"/>
      <c r="I902" s="456"/>
      <c r="J902" s="456"/>
      <c r="K902" s="456"/>
      <c r="L902" s="456"/>
      <c r="M902" s="456"/>
      <c r="N902" s="456"/>
      <c r="O902" s="456"/>
      <c r="P902" s="456"/>
      <c r="Q902" s="456"/>
      <c r="R902" s="456"/>
      <c r="S902" s="456"/>
      <c r="T902" s="456"/>
    </row>
    <row r="903" spans="1:20" ht="21.95" customHeight="1" x14ac:dyDescent="0.45">
      <c r="A903" s="456"/>
      <c r="B903" s="456"/>
      <c r="C903" s="456"/>
      <c r="D903" s="456"/>
      <c r="E903" s="456"/>
      <c r="F903" s="456"/>
      <c r="G903" s="456"/>
      <c r="H903" s="456"/>
      <c r="I903" s="456"/>
      <c r="J903" s="456"/>
      <c r="K903" s="456"/>
      <c r="L903" s="456"/>
      <c r="M903" s="456"/>
      <c r="N903" s="456"/>
      <c r="O903" s="456"/>
      <c r="P903" s="456"/>
      <c r="Q903" s="456"/>
      <c r="R903" s="456"/>
      <c r="S903" s="456"/>
      <c r="T903" s="456"/>
    </row>
    <row r="904" spans="1:20" ht="21.95" customHeight="1" x14ac:dyDescent="0.45">
      <c r="A904" s="456"/>
      <c r="B904" s="456"/>
      <c r="C904" s="456"/>
      <c r="D904" s="456"/>
      <c r="E904" s="456"/>
      <c r="F904" s="456"/>
      <c r="G904" s="456"/>
      <c r="H904" s="456"/>
      <c r="I904" s="456"/>
      <c r="J904" s="456"/>
      <c r="K904" s="456"/>
      <c r="L904" s="456"/>
      <c r="M904" s="456"/>
      <c r="N904" s="456"/>
      <c r="O904" s="456"/>
      <c r="P904" s="456"/>
      <c r="Q904" s="456"/>
      <c r="R904" s="456"/>
      <c r="S904" s="456"/>
      <c r="T904" s="456"/>
    </row>
    <row r="905" spans="1:20" ht="21.95" customHeight="1" x14ac:dyDescent="0.45">
      <c r="A905" s="456"/>
      <c r="B905" s="456"/>
      <c r="C905" s="456"/>
      <c r="D905" s="456"/>
      <c r="E905" s="456"/>
      <c r="F905" s="456"/>
      <c r="G905" s="456"/>
      <c r="H905" s="456"/>
      <c r="I905" s="456"/>
      <c r="J905" s="456"/>
      <c r="K905" s="456"/>
      <c r="L905" s="456"/>
      <c r="M905" s="456"/>
      <c r="N905" s="456"/>
      <c r="O905" s="456"/>
      <c r="P905" s="456"/>
      <c r="Q905" s="456"/>
      <c r="R905" s="456"/>
      <c r="S905" s="456"/>
      <c r="T905" s="456"/>
    </row>
    <row r="906" spans="1:20" ht="21.95" customHeight="1" x14ac:dyDescent="0.45">
      <c r="A906" s="456"/>
      <c r="B906" s="456"/>
      <c r="C906" s="456"/>
      <c r="D906" s="456"/>
      <c r="E906" s="456"/>
      <c r="F906" s="456"/>
      <c r="G906" s="456"/>
      <c r="H906" s="456"/>
      <c r="I906" s="456"/>
      <c r="J906" s="456"/>
      <c r="K906" s="456"/>
      <c r="L906" s="456"/>
      <c r="M906" s="456"/>
      <c r="N906" s="456"/>
      <c r="O906" s="456"/>
      <c r="P906" s="456"/>
      <c r="Q906" s="456"/>
      <c r="R906" s="456"/>
      <c r="S906" s="456"/>
      <c r="T906" s="456"/>
    </row>
    <row r="907" spans="1:20" ht="21.95" customHeight="1" x14ac:dyDescent="0.45">
      <c r="A907" s="456"/>
      <c r="B907" s="456"/>
      <c r="C907" s="456"/>
      <c r="D907" s="456"/>
      <c r="E907" s="456"/>
      <c r="F907" s="456"/>
      <c r="G907" s="456"/>
      <c r="H907" s="456"/>
      <c r="I907" s="456"/>
      <c r="J907" s="456"/>
      <c r="K907" s="456"/>
      <c r="L907" s="456"/>
      <c r="M907" s="456"/>
      <c r="N907" s="456"/>
      <c r="O907" s="456"/>
      <c r="P907" s="456"/>
      <c r="Q907" s="456"/>
      <c r="R907" s="456"/>
      <c r="S907" s="456"/>
      <c r="T907" s="456"/>
    </row>
    <row r="908" spans="1:20" ht="21.95" customHeight="1" x14ac:dyDescent="0.45">
      <c r="A908" s="456"/>
      <c r="B908" s="456"/>
      <c r="C908" s="456"/>
      <c r="D908" s="456"/>
      <c r="E908" s="456"/>
      <c r="F908" s="456"/>
      <c r="G908" s="456"/>
      <c r="H908" s="456"/>
      <c r="I908" s="456"/>
      <c r="J908" s="456"/>
      <c r="K908" s="456"/>
      <c r="L908" s="456"/>
      <c r="M908" s="456"/>
      <c r="N908" s="456"/>
      <c r="O908" s="456"/>
      <c r="P908" s="456"/>
      <c r="Q908" s="456"/>
      <c r="R908" s="456"/>
      <c r="S908" s="456"/>
      <c r="T908" s="456"/>
    </row>
    <row r="909" spans="1:20" ht="21.95" customHeight="1" x14ac:dyDescent="0.45">
      <c r="A909" s="456"/>
      <c r="B909" s="456"/>
      <c r="C909" s="456"/>
      <c r="D909" s="456"/>
      <c r="E909" s="456"/>
      <c r="F909" s="456"/>
      <c r="G909" s="456"/>
      <c r="H909" s="456"/>
      <c r="I909" s="456"/>
      <c r="J909" s="456"/>
      <c r="K909" s="456"/>
      <c r="L909" s="456"/>
      <c r="M909" s="456"/>
      <c r="N909" s="456"/>
      <c r="O909" s="456"/>
      <c r="P909" s="456"/>
      <c r="Q909" s="456"/>
      <c r="R909" s="456"/>
      <c r="S909" s="456"/>
      <c r="T909" s="456"/>
    </row>
    <row r="910" spans="1:20" ht="21.95" customHeight="1" x14ac:dyDescent="0.45">
      <c r="A910" s="456"/>
      <c r="B910" s="456"/>
      <c r="C910" s="456"/>
      <c r="D910" s="456"/>
      <c r="E910" s="456"/>
      <c r="F910" s="456"/>
      <c r="G910" s="456"/>
      <c r="H910" s="456"/>
      <c r="I910" s="456"/>
      <c r="J910" s="456"/>
      <c r="K910" s="456"/>
      <c r="L910" s="456"/>
      <c r="M910" s="456"/>
      <c r="N910" s="456"/>
      <c r="O910" s="456"/>
      <c r="P910" s="456"/>
      <c r="Q910" s="456"/>
      <c r="R910" s="456"/>
      <c r="S910" s="456"/>
      <c r="T910" s="456"/>
    </row>
    <row r="911" spans="1:20" ht="21.95" customHeight="1" x14ac:dyDescent="0.45">
      <c r="A911" s="456"/>
      <c r="B911" s="456"/>
      <c r="C911" s="456"/>
      <c r="D911" s="456"/>
      <c r="E911" s="456"/>
      <c r="F911" s="456"/>
      <c r="G911" s="456"/>
      <c r="H911" s="456"/>
      <c r="I911" s="456"/>
      <c r="J911" s="456"/>
      <c r="K911" s="456"/>
      <c r="L911" s="456"/>
      <c r="M911" s="456"/>
      <c r="N911" s="456"/>
      <c r="O911" s="456"/>
      <c r="P911" s="456"/>
      <c r="Q911" s="456"/>
      <c r="R911" s="456"/>
      <c r="S911" s="456"/>
      <c r="T911" s="456"/>
    </row>
    <row r="912" spans="1:20" ht="21.95" customHeight="1" x14ac:dyDescent="0.45">
      <c r="A912" s="456"/>
      <c r="B912" s="456"/>
      <c r="C912" s="456"/>
      <c r="D912" s="456"/>
      <c r="E912" s="456"/>
      <c r="F912" s="456"/>
      <c r="G912" s="456"/>
      <c r="H912" s="456"/>
      <c r="I912" s="456"/>
      <c r="J912" s="456"/>
      <c r="K912" s="456"/>
      <c r="L912" s="456"/>
      <c r="M912" s="456"/>
      <c r="N912" s="456"/>
      <c r="O912" s="456"/>
      <c r="P912" s="456"/>
      <c r="Q912" s="456"/>
      <c r="R912" s="456"/>
      <c r="S912" s="456"/>
      <c r="T912" s="456"/>
    </row>
    <row r="913" spans="1:20" ht="21.95" customHeight="1" x14ac:dyDescent="0.45">
      <c r="A913" s="456"/>
      <c r="B913" s="456"/>
      <c r="C913" s="456"/>
      <c r="D913" s="456"/>
      <c r="E913" s="456"/>
      <c r="F913" s="456"/>
      <c r="G913" s="456"/>
      <c r="H913" s="456"/>
      <c r="I913" s="456"/>
      <c r="J913" s="456"/>
      <c r="K913" s="456"/>
      <c r="L913" s="456"/>
      <c r="M913" s="456"/>
      <c r="N913" s="456"/>
      <c r="O913" s="456"/>
      <c r="P913" s="456"/>
      <c r="Q913" s="456"/>
      <c r="R913" s="456"/>
      <c r="S913" s="456"/>
      <c r="T913" s="456"/>
    </row>
    <row r="914" spans="1:20" ht="21.95" customHeight="1" x14ac:dyDescent="0.45">
      <c r="A914" s="456"/>
      <c r="B914" s="456"/>
      <c r="C914" s="456"/>
      <c r="D914" s="456"/>
      <c r="E914" s="456"/>
      <c r="F914" s="456"/>
      <c r="G914" s="456"/>
      <c r="H914" s="456"/>
      <c r="I914" s="456"/>
      <c r="J914" s="456"/>
      <c r="K914" s="456"/>
      <c r="L914" s="456"/>
      <c r="M914" s="456"/>
      <c r="N914" s="456"/>
      <c r="O914" s="456"/>
      <c r="P914" s="456"/>
      <c r="Q914" s="456"/>
      <c r="R914" s="456"/>
      <c r="S914" s="456"/>
      <c r="T914" s="456"/>
    </row>
    <row r="915" spans="1:20" ht="21.95" customHeight="1" x14ac:dyDescent="0.45">
      <c r="A915" s="456"/>
      <c r="B915" s="456"/>
      <c r="C915" s="456"/>
      <c r="D915" s="456"/>
      <c r="E915" s="456"/>
      <c r="F915" s="456"/>
      <c r="G915" s="456"/>
      <c r="H915" s="456"/>
      <c r="I915" s="456"/>
      <c r="J915" s="456"/>
      <c r="K915" s="456"/>
      <c r="L915" s="456"/>
      <c r="M915" s="456"/>
      <c r="N915" s="456"/>
      <c r="O915" s="456"/>
      <c r="P915" s="456"/>
      <c r="Q915" s="456"/>
      <c r="R915" s="456"/>
      <c r="S915" s="456"/>
      <c r="T915" s="456"/>
    </row>
    <row r="916" spans="1:20" ht="21.95" customHeight="1" x14ac:dyDescent="0.45">
      <c r="A916" s="456"/>
      <c r="B916" s="456"/>
      <c r="C916" s="456"/>
      <c r="D916" s="456"/>
      <c r="E916" s="456"/>
      <c r="F916" s="456"/>
      <c r="G916" s="456"/>
      <c r="H916" s="456"/>
      <c r="I916" s="456"/>
      <c r="J916" s="456"/>
      <c r="K916" s="456"/>
      <c r="L916" s="456"/>
      <c r="M916" s="456"/>
      <c r="N916" s="456"/>
      <c r="O916" s="456"/>
      <c r="P916" s="456"/>
      <c r="Q916" s="456"/>
      <c r="R916" s="456"/>
      <c r="S916" s="456"/>
      <c r="T916" s="456"/>
    </row>
    <row r="917" spans="1:20" ht="21.95" customHeight="1" x14ac:dyDescent="0.45">
      <c r="A917" s="456"/>
      <c r="B917" s="456"/>
      <c r="C917" s="456"/>
      <c r="D917" s="456"/>
      <c r="E917" s="456"/>
      <c r="F917" s="456"/>
      <c r="G917" s="456"/>
      <c r="H917" s="456"/>
      <c r="I917" s="456"/>
      <c r="J917" s="456"/>
      <c r="K917" s="456"/>
      <c r="L917" s="456"/>
      <c r="M917" s="456"/>
      <c r="N917" s="456"/>
      <c r="O917" s="456"/>
      <c r="P917" s="456"/>
      <c r="Q917" s="456"/>
      <c r="R917" s="456"/>
      <c r="S917" s="456"/>
      <c r="T917" s="456"/>
    </row>
    <row r="918" spans="1:20" ht="21.95" customHeight="1" x14ac:dyDescent="0.45">
      <c r="A918" s="456"/>
      <c r="B918" s="456"/>
      <c r="C918" s="456"/>
      <c r="D918" s="456"/>
      <c r="E918" s="456"/>
      <c r="F918" s="456"/>
      <c r="G918" s="456"/>
      <c r="H918" s="456"/>
      <c r="I918" s="456"/>
      <c r="J918" s="456"/>
      <c r="K918" s="456"/>
      <c r="L918" s="456"/>
      <c r="M918" s="456"/>
      <c r="N918" s="456"/>
      <c r="O918" s="456"/>
      <c r="P918" s="456"/>
      <c r="Q918" s="456"/>
      <c r="R918" s="456"/>
      <c r="S918" s="456"/>
      <c r="T918" s="456"/>
    </row>
    <row r="919" spans="1:20" ht="21.95" customHeight="1" x14ac:dyDescent="0.45">
      <c r="A919" s="456"/>
      <c r="B919" s="456"/>
      <c r="C919" s="456"/>
      <c r="D919" s="456"/>
      <c r="E919" s="456"/>
      <c r="F919" s="456"/>
      <c r="G919" s="456"/>
      <c r="H919" s="456"/>
      <c r="I919" s="456"/>
      <c r="J919" s="456"/>
      <c r="K919" s="456"/>
      <c r="L919" s="456"/>
      <c r="M919" s="456"/>
      <c r="N919" s="456"/>
      <c r="O919" s="456"/>
      <c r="P919" s="456"/>
      <c r="Q919" s="456"/>
      <c r="R919" s="456"/>
      <c r="S919" s="456"/>
      <c r="T919" s="456"/>
    </row>
    <row r="920" spans="1:20" ht="21.95" customHeight="1" x14ac:dyDescent="0.45">
      <c r="A920" s="456"/>
      <c r="B920" s="456"/>
      <c r="C920" s="456"/>
      <c r="D920" s="456"/>
      <c r="E920" s="456"/>
      <c r="F920" s="456"/>
      <c r="G920" s="456"/>
      <c r="H920" s="456"/>
      <c r="I920" s="456"/>
      <c r="J920" s="456"/>
      <c r="K920" s="456"/>
      <c r="L920" s="456"/>
      <c r="M920" s="456"/>
      <c r="N920" s="456"/>
      <c r="O920" s="456"/>
      <c r="P920" s="456"/>
      <c r="Q920" s="456"/>
      <c r="R920" s="456"/>
      <c r="S920" s="456"/>
      <c r="T920" s="456"/>
    </row>
    <row r="921" spans="1:20" ht="21.95" customHeight="1" x14ac:dyDescent="0.45">
      <c r="A921" s="456"/>
      <c r="B921" s="456"/>
      <c r="C921" s="456"/>
      <c r="D921" s="456"/>
      <c r="E921" s="456"/>
      <c r="F921" s="456"/>
      <c r="G921" s="456"/>
      <c r="H921" s="456"/>
      <c r="I921" s="456"/>
      <c r="J921" s="456"/>
      <c r="K921" s="456"/>
      <c r="L921" s="456"/>
      <c r="M921" s="456"/>
      <c r="N921" s="456"/>
      <c r="O921" s="456"/>
      <c r="P921" s="456"/>
      <c r="Q921" s="456"/>
      <c r="R921" s="456"/>
      <c r="S921" s="456"/>
      <c r="T921" s="456"/>
    </row>
    <row r="922" spans="1:20" ht="21.95" customHeight="1" x14ac:dyDescent="0.45">
      <c r="A922" s="456"/>
      <c r="B922" s="456"/>
      <c r="C922" s="456"/>
      <c r="D922" s="456"/>
      <c r="E922" s="456"/>
      <c r="F922" s="456"/>
      <c r="G922" s="456"/>
      <c r="H922" s="456"/>
      <c r="I922" s="456"/>
      <c r="J922" s="456"/>
      <c r="K922" s="456"/>
      <c r="L922" s="456"/>
      <c r="M922" s="456"/>
      <c r="N922" s="456"/>
      <c r="O922" s="456"/>
      <c r="P922" s="456"/>
      <c r="Q922" s="456"/>
      <c r="R922" s="456"/>
      <c r="S922" s="456"/>
      <c r="T922" s="456"/>
    </row>
    <row r="923" spans="1:20" ht="21.95" customHeight="1" x14ac:dyDescent="0.45">
      <c r="A923" s="456"/>
      <c r="B923" s="456"/>
      <c r="C923" s="456"/>
      <c r="D923" s="456"/>
      <c r="E923" s="456"/>
      <c r="F923" s="456"/>
      <c r="G923" s="456"/>
      <c r="H923" s="456"/>
      <c r="I923" s="456"/>
      <c r="J923" s="456"/>
      <c r="K923" s="456"/>
      <c r="L923" s="456"/>
      <c r="M923" s="456"/>
      <c r="N923" s="456"/>
      <c r="O923" s="456"/>
      <c r="P923" s="456"/>
      <c r="Q923" s="456"/>
      <c r="R923" s="456"/>
      <c r="S923" s="456"/>
      <c r="T923" s="456"/>
    </row>
    <row r="924" spans="1:20" ht="21.95" customHeight="1" x14ac:dyDescent="0.45">
      <c r="A924" s="456"/>
      <c r="B924" s="456"/>
      <c r="C924" s="456"/>
      <c r="D924" s="456"/>
      <c r="E924" s="456"/>
      <c r="F924" s="456"/>
      <c r="G924" s="456"/>
      <c r="H924" s="456"/>
      <c r="I924" s="456"/>
      <c r="J924" s="456"/>
      <c r="K924" s="456"/>
      <c r="L924" s="456"/>
      <c r="M924" s="456"/>
      <c r="N924" s="456"/>
      <c r="O924" s="456"/>
      <c r="P924" s="456"/>
      <c r="Q924" s="456"/>
      <c r="R924" s="456"/>
      <c r="S924" s="456"/>
      <c r="T924" s="456"/>
    </row>
    <row r="925" spans="1:20" ht="21.95" customHeight="1" x14ac:dyDescent="0.45">
      <c r="A925" s="456"/>
      <c r="B925" s="456"/>
      <c r="C925" s="456"/>
      <c r="D925" s="456"/>
      <c r="E925" s="456"/>
      <c r="F925" s="456"/>
      <c r="G925" s="456"/>
      <c r="H925" s="456"/>
      <c r="I925" s="456"/>
      <c r="J925" s="456"/>
      <c r="K925" s="456"/>
      <c r="L925" s="456"/>
      <c r="M925" s="456"/>
      <c r="N925" s="456"/>
      <c r="O925" s="456"/>
      <c r="P925" s="456"/>
      <c r="Q925" s="456"/>
      <c r="R925" s="456"/>
      <c r="S925" s="456"/>
      <c r="T925" s="456"/>
    </row>
    <row r="926" spans="1:20" ht="21.95" customHeight="1" x14ac:dyDescent="0.45">
      <c r="A926" s="456"/>
      <c r="B926" s="456"/>
      <c r="C926" s="456"/>
      <c r="D926" s="456"/>
      <c r="E926" s="456"/>
      <c r="F926" s="456"/>
      <c r="G926" s="456"/>
      <c r="H926" s="456"/>
      <c r="I926" s="456"/>
      <c r="J926" s="456"/>
      <c r="K926" s="456"/>
      <c r="L926" s="456"/>
      <c r="M926" s="456"/>
      <c r="N926" s="456"/>
      <c r="O926" s="456"/>
      <c r="P926" s="456"/>
      <c r="Q926" s="456"/>
      <c r="R926" s="456"/>
      <c r="S926" s="456"/>
      <c r="T926" s="456"/>
    </row>
    <row r="927" spans="1:20" ht="21.95" customHeight="1" x14ac:dyDescent="0.45">
      <c r="A927" s="456"/>
      <c r="B927" s="456"/>
      <c r="C927" s="456"/>
      <c r="D927" s="456"/>
      <c r="E927" s="456"/>
      <c r="F927" s="456"/>
      <c r="G927" s="456"/>
      <c r="H927" s="456"/>
      <c r="I927" s="456"/>
      <c r="J927" s="456"/>
      <c r="K927" s="456"/>
      <c r="L927" s="456"/>
      <c r="M927" s="456"/>
      <c r="N927" s="456"/>
      <c r="O927" s="456"/>
      <c r="P927" s="456"/>
      <c r="Q927" s="456"/>
      <c r="R927" s="456"/>
      <c r="S927" s="456"/>
      <c r="T927" s="456"/>
    </row>
    <row r="928" spans="1:20" ht="21.95" customHeight="1" x14ac:dyDescent="0.45">
      <c r="A928" s="456"/>
      <c r="B928" s="456"/>
      <c r="C928" s="456"/>
      <c r="D928" s="456"/>
      <c r="E928" s="456"/>
      <c r="F928" s="456"/>
      <c r="G928" s="456"/>
      <c r="H928" s="456"/>
      <c r="I928" s="456"/>
      <c r="J928" s="456"/>
      <c r="K928" s="456"/>
      <c r="L928" s="456"/>
      <c r="M928" s="456"/>
      <c r="N928" s="456"/>
      <c r="O928" s="456"/>
      <c r="P928" s="456"/>
      <c r="Q928" s="456"/>
      <c r="R928" s="456"/>
      <c r="S928" s="456"/>
      <c r="T928" s="456"/>
    </row>
    <row r="929" spans="1:20" ht="21.95" customHeight="1" x14ac:dyDescent="0.45">
      <c r="A929" s="456"/>
      <c r="B929" s="456"/>
      <c r="C929" s="456"/>
      <c r="D929" s="456"/>
      <c r="E929" s="456"/>
      <c r="F929" s="456"/>
      <c r="G929" s="456"/>
      <c r="H929" s="456"/>
      <c r="I929" s="456"/>
      <c r="J929" s="456"/>
      <c r="K929" s="456"/>
      <c r="L929" s="456"/>
      <c r="M929" s="456"/>
      <c r="N929" s="456"/>
      <c r="O929" s="456"/>
      <c r="P929" s="456"/>
      <c r="Q929" s="456"/>
      <c r="R929" s="456"/>
      <c r="S929" s="456"/>
      <c r="T929" s="456"/>
    </row>
    <row r="930" spans="1:20" ht="21.95" customHeight="1" x14ac:dyDescent="0.45">
      <c r="A930" s="456"/>
      <c r="B930" s="456"/>
      <c r="C930" s="456"/>
      <c r="D930" s="456"/>
      <c r="E930" s="456"/>
      <c r="F930" s="456"/>
      <c r="G930" s="456"/>
      <c r="H930" s="456"/>
      <c r="I930" s="456"/>
      <c r="J930" s="456"/>
      <c r="K930" s="456"/>
      <c r="L930" s="456"/>
      <c r="M930" s="456"/>
      <c r="N930" s="456"/>
      <c r="O930" s="456"/>
      <c r="P930" s="456"/>
      <c r="Q930" s="456"/>
      <c r="R930" s="456"/>
      <c r="S930" s="456"/>
      <c r="T930" s="456"/>
    </row>
    <row r="931" spans="1:20" ht="21.95" customHeight="1" x14ac:dyDescent="0.45">
      <c r="A931" s="456"/>
      <c r="B931" s="456"/>
      <c r="C931" s="456"/>
      <c r="D931" s="456"/>
      <c r="E931" s="456"/>
      <c r="F931" s="456"/>
      <c r="G931" s="456"/>
      <c r="H931" s="456"/>
      <c r="I931" s="456"/>
      <c r="J931" s="456"/>
      <c r="K931" s="456"/>
      <c r="L931" s="456"/>
      <c r="M931" s="456"/>
      <c r="N931" s="456"/>
      <c r="O931" s="456"/>
      <c r="P931" s="456"/>
      <c r="Q931" s="456"/>
      <c r="R931" s="456"/>
      <c r="S931" s="456"/>
      <c r="T931" s="456"/>
    </row>
    <row r="932" spans="1:20" ht="21.95" customHeight="1" x14ac:dyDescent="0.45">
      <c r="A932" s="456"/>
      <c r="B932" s="456"/>
      <c r="C932" s="456"/>
      <c r="D932" s="456"/>
      <c r="E932" s="456"/>
      <c r="F932" s="456"/>
      <c r="G932" s="456"/>
      <c r="H932" s="456"/>
      <c r="I932" s="456"/>
      <c r="J932" s="456"/>
      <c r="K932" s="456"/>
      <c r="L932" s="456"/>
      <c r="M932" s="456"/>
      <c r="N932" s="456"/>
      <c r="O932" s="456"/>
      <c r="P932" s="456"/>
      <c r="Q932" s="456"/>
      <c r="R932" s="456"/>
      <c r="S932" s="456"/>
      <c r="T932" s="456"/>
    </row>
    <row r="933" spans="1:20" ht="21.95" customHeight="1" x14ac:dyDescent="0.45">
      <c r="A933" s="456"/>
      <c r="B933" s="456"/>
      <c r="C933" s="456"/>
      <c r="D933" s="456"/>
      <c r="E933" s="456"/>
      <c r="F933" s="456"/>
      <c r="G933" s="456"/>
      <c r="H933" s="456"/>
      <c r="I933" s="456"/>
      <c r="J933" s="456"/>
      <c r="K933" s="456"/>
      <c r="L933" s="456"/>
      <c r="M933" s="456"/>
      <c r="N933" s="456"/>
      <c r="O933" s="456"/>
      <c r="P933" s="456"/>
      <c r="Q933" s="456"/>
      <c r="R933" s="456"/>
      <c r="S933" s="456"/>
      <c r="T933" s="456"/>
    </row>
    <row r="934" spans="1:20" ht="21.95" customHeight="1" x14ac:dyDescent="0.45">
      <c r="A934" s="456"/>
      <c r="B934" s="456"/>
      <c r="C934" s="456"/>
      <c r="D934" s="456"/>
      <c r="E934" s="456"/>
      <c r="F934" s="456"/>
      <c r="G934" s="456"/>
      <c r="H934" s="456"/>
      <c r="I934" s="456"/>
      <c r="J934" s="456"/>
      <c r="K934" s="456"/>
      <c r="L934" s="456"/>
      <c r="M934" s="456"/>
      <c r="N934" s="456"/>
      <c r="O934" s="456"/>
      <c r="P934" s="456"/>
      <c r="Q934" s="456"/>
      <c r="R934" s="456"/>
      <c r="S934" s="456"/>
      <c r="T934" s="456"/>
    </row>
    <row r="935" spans="1:20" ht="21.95" customHeight="1" x14ac:dyDescent="0.45">
      <c r="A935" s="456"/>
      <c r="B935" s="456"/>
      <c r="C935" s="456"/>
      <c r="D935" s="456"/>
      <c r="E935" s="456"/>
      <c r="F935" s="456"/>
      <c r="G935" s="456"/>
      <c r="H935" s="456"/>
      <c r="I935" s="456"/>
      <c r="J935" s="456"/>
      <c r="K935" s="456"/>
      <c r="L935" s="456"/>
      <c r="M935" s="456"/>
      <c r="N935" s="456"/>
      <c r="O935" s="456"/>
      <c r="P935" s="456"/>
      <c r="Q935" s="456"/>
      <c r="R935" s="456"/>
      <c r="S935" s="456"/>
      <c r="T935" s="456"/>
    </row>
    <row r="936" spans="1:20" ht="21.95" customHeight="1" x14ac:dyDescent="0.45">
      <c r="A936" s="456"/>
      <c r="B936" s="456"/>
      <c r="C936" s="456"/>
      <c r="D936" s="456"/>
      <c r="E936" s="456"/>
      <c r="F936" s="456"/>
      <c r="G936" s="456"/>
      <c r="H936" s="456"/>
      <c r="I936" s="456"/>
      <c r="J936" s="456"/>
      <c r="K936" s="456"/>
      <c r="L936" s="456"/>
      <c r="M936" s="456"/>
      <c r="N936" s="456"/>
      <c r="O936" s="456"/>
      <c r="P936" s="456"/>
      <c r="Q936" s="456"/>
      <c r="R936" s="456"/>
      <c r="S936" s="456"/>
      <c r="T936" s="456"/>
    </row>
    <row r="937" spans="1:20" ht="21.95" customHeight="1" x14ac:dyDescent="0.45">
      <c r="A937" s="456"/>
      <c r="B937" s="456"/>
      <c r="C937" s="456"/>
      <c r="D937" s="456"/>
      <c r="E937" s="456"/>
      <c r="F937" s="456"/>
      <c r="G937" s="456"/>
      <c r="H937" s="456"/>
      <c r="I937" s="456"/>
      <c r="J937" s="456"/>
      <c r="K937" s="456"/>
      <c r="L937" s="456"/>
      <c r="M937" s="456"/>
      <c r="N937" s="456"/>
      <c r="O937" s="456"/>
      <c r="P937" s="456"/>
      <c r="Q937" s="456"/>
      <c r="R937" s="456"/>
      <c r="S937" s="456"/>
      <c r="T937" s="456"/>
    </row>
    <row r="938" spans="1:20" ht="21.95" customHeight="1" x14ac:dyDescent="0.45">
      <c r="A938" s="456"/>
      <c r="B938" s="456"/>
      <c r="C938" s="456"/>
      <c r="D938" s="456"/>
      <c r="E938" s="456"/>
      <c r="F938" s="456"/>
      <c r="G938" s="456"/>
      <c r="H938" s="456"/>
      <c r="I938" s="456"/>
      <c r="J938" s="456"/>
      <c r="K938" s="456"/>
      <c r="L938" s="456"/>
      <c r="M938" s="456"/>
      <c r="N938" s="456"/>
      <c r="O938" s="456"/>
      <c r="P938" s="456"/>
      <c r="Q938" s="456"/>
      <c r="R938" s="456"/>
      <c r="S938" s="456"/>
      <c r="T938" s="456"/>
    </row>
    <row r="939" spans="1:20" ht="21.95" customHeight="1" x14ac:dyDescent="0.45">
      <c r="A939" s="456"/>
      <c r="B939" s="456"/>
      <c r="C939" s="456"/>
      <c r="D939" s="456"/>
      <c r="E939" s="456"/>
      <c r="F939" s="456"/>
      <c r="G939" s="456"/>
      <c r="H939" s="456"/>
      <c r="I939" s="456"/>
      <c r="J939" s="456"/>
      <c r="K939" s="456"/>
      <c r="L939" s="456"/>
      <c r="M939" s="456"/>
      <c r="N939" s="456"/>
      <c r="O939" s="456"/>
      <c r="P939" s="456"/>
      <c r="Q939" s="456"/>
      <c r="R939" s="456"/>
      <c r="S939" s="456"/>
      <c r="T939" s="456"/>
    </row>
    <row r="940" spans="1:20" ht="21.95" customHeight="1" x14ac:dyDescent="0.45">
      <c r="A940" s="456"/>
      <c r="B940" s="456"/>
      <c r="C940" s="456"/>
      <c r="D940" s="456"/>
      <c r="E940" s="456"/>
      <c r="F940" s="456"/>
      <c r="G940" s="456"/>
      <c r="H940" s="456"/>
      <c r="I940" s="456"/>
      <c r="J940" s="456"/>
      <c r="K940" s="456"/>
      <c r="L940" s="456"/>
      <c r="M940" s="456"/>
      <c r="N940" s="456"/>
      <c r="O940" s="456"/>
      <c r="P940" s="456"/>
      <c r="Q940" s="456"/>
      <c r="R940" s="456"/>
      <c r="S940" s="456"/>
      <c r="T940" s="456"/>
    </row>
    <row r="941" spans="1:20" ht="21.95" customHeight="1" x14ac:dyDescent="0.45">
      <c r="A941" s="456"/>
      <c r="B941" s="456"/>
      <c r="C941" s="456"/>
      <c r="D941" s="456"/>
      <c r="E941" s="456"/>
      <c r="F941" s="456"/>
      <c r="G941" s="456"/>
      <c r="H941" s="456"/>
      <c r="I941" s="456"/>
      <c r="J941" s="456"/>
      <c r="K941" s="456"/>
      <c r="L941" s="456"/>
      <c r="M941" s="456"/>
      <c r="N941" s="456"/>
      <c r="O941" s="456"/>
      <c r="P941" s="456"/>
      <c r="Q941" s="456"/>
      <c r="R941" s="456"/>
      <c r="S941" s="456"/>
      <c r="T941" s="456"/>
    </row>
    <row r="942" spans="1:20" ht="21.95" customHeight="1" x14ac:dyDescent="0.45">
      <c r="A942" s="456"/>
      <c r="B942" s="456"/>
      <c r="C942" s="456"/>
      <c r="D942" s="456"/>
      <c r="E942" s="456"/>
      <c r="F942" s="456"/>
      <c r="G942" s="456"/>
      <c r="H942" s="456"/>
      <c r="I942" s="456"/>
      <c r="J942" s="456"/>
      <c r="K942" s="456"/>
      <c r="L942" s="456"/>
      <c r="M942" s="456"/>
      <c r="N942" s="456"/>
      <c r="O942" s="456"/>
      <c r="P942" s="456"/>
      <c r="Q942" s="456"/>
      <c r="R942" s="456"/>
      <c r="S942" s="456"/>
      <c r="T942" s="456"/>
    </row>
    <row r="943" spans="1:20" ht="21.95" customHeight="1" x14ac:dyDescent="0.45">
      <c r="A943" s="456"/>
      <c r="B943" s="456"/>
      <c r="C943" s="456"/>
      <c r="D943" s="456"/>
      <c r="E943" s="456"/>
      <c r="F943" s="456"/>
      <c r="G943" s="456"/>
      <c r="H943" s="456"/>
      <c r="I943" s="456"/>
      <c r="J943" s="456"/>
      <c r="K943" s="456"/>
      <c r="L943" s="456"/>
      <c r="M943" s="456"/>
      <c r="N943" s="456"/>
      <c r="O943" s="456"/>
      <c r="P943" s="456"/>
      <c r="Q943" s="456"/>
      <c r="R943" s="456"/>
      <c r="S943" s="456"/>
      <c r="T943" s="456"/>
    </row>
    <row r="944" spans="1:20" ht="21.95" customHeight="1" x14ac:dyDescent="0.45">
      <c r="A944" s="456"/>
      <c r="B944" s="456"/>
      <c r="C944" s="456"/>
      <c r="D944" s="456"/>
      <c r="E944" s="456"/>
      <c r="F944" s="456"/>
      <c r="G944" s="456"/>
      <c r="H944" s="456"/>
      <c r="I944" s="456"/>
      <c r="J944" s="456"/>
      <c r="K944" s="456"/>
      <c r="L944" s="456"/>
      <c r="M944" s="456"/>
      <c r="N944" s="456"/>
      <c r="O944" s="456"/>
      <c r="P944" s="456"/>
      <c r="Q944" s="456"/>
      <c r="R944" s="456"/>
      <c r="S944" s="456"/>
      <c r="T944" s="456"/>
    </row>
    <row r="945" spans="1:20" ht="21.95" customHeight="1" x14ac:dyDescent="0.45">
      <c r="A945" s="456"/>
      <c r="B945" s="456"/>
      <c r="C945" s="456"/>
      <c r="D945" s="456"/>
      <c r="E945" s="456"/>
      <c r="F945" s="456"/>
      <c r="G945" s="456"/>
      <c r="H945" s="456"/>
      <c r="I945" s="456"/>
      <c r="J945" s="456"/>
      <c r="K945" s="456"/>
      <c r="L945" s="456"/>
      <c r="M945" s="456"/>
      <c r="N945" s="456"/>
      <c r="O945" s="456"/>
      <c r="P945" s="456"/>
      <c r="Q945" s="456"/>
      <c r="R945" s="456"/>
      <c r="S945" s="456"/>
      <c r="T945" s="456"/>
    </row>
    <row r="946" spans="1:20" ht="21.95" customHeight="1" x14ac:dyDescent="0.45">
      <c r="A946" s="456"/>
      <c r="B946" s="456"/>
      <c r="C946" s="456"/>
      <c r="D946" s="456"/>
      <c r="E946" s="456"/>
      <c r="F946" s="456"/>
      <c r="G946" s="456"/>
      <c r="H946" s="456"/>
      <c r="I946" s="456"/>
      <c r="J946" s="456"/>
      <c r="K946" s="456"/>
      <c r="L946" s="456"/>
      <c r="M946" s="456"/>
      <c r="N946" s="456"/>
      <c r="O946" s="456"/>
      <c r="P946" s="456"/>
      <c r="Q946" s="456"/>
      <c r="R946" s="456"/>
      <c r="S946" s="456"/>
      <c r="T946" s="456"/>
    </row>
    <row r="947" spans="1:20" ht="21.95" customHeight="1" x14ac:dyDescent="0.45">
      <c r="A947" s="456"/>
      <c r="B947" s="456"/>
      <c r="C947" s="456"/>
      <c r="D947" s="456"/>
      <c r="E947" s="456"/>
      <c r="F947" s="456"/>
      <c r="G947" s="456"/>
      <c r="H947" s="456"/>
      <c r="I947" s="456"/>
      <c r="J947" s="456"/>
      <c r="K947" s="456"/>
      <c r="L947" s="456"/>
      <c r="M947" s="456"/>
      <c r="N947" s="456"/>
      <c r="O947" s="456"/>
      <c r="P947" s="456"/>
      <c r="Q947" s="456"/>
      <c r="R947" s="456"/>
      <c r="S947" s="456"/>
      <c r="T947" s="456"/>
    </row>
    <row r="948" spans="1:20" ht="21.95" customHeight="1" x14ac:dyDescent="0.45">
      <c r="A948" s="456"/>
      <c r="B948" s="456"/>
      <c r="C948" s="456"/>
      <c r="D948" s="456"/>
      <c r="E948" s="456"/>
      <c r="F948" s="456"/>
      <c r="G948" s="456"/>
      <c r="H948" s="456"/>
      <c r="I948" s="456"/>
      <c r="J948" s="456"/>
      <c r="K948" s="456"/>
      <c r="L948" s="456"/>
      <c r="M948" s="456"/>
      <c r="N948" s="456"/>
      <c r="O948" s="456"/>
      <c r="P948" s="456"/>
      <c r="Q948" s="456"/>
      <c r="R948" s="456"/>
      <c r="S948" s="456"/>
      <c r="T948" s="456"/>
    </row>
  </sheetData>
  <sheetProtection algorithmName="SHA-512" hashValue="Ie9Xsd4sL/8a7YAFySMdoDb8FKzSHuaPYbBZmu3ZDjfHNIdYGLuvLOn1eEEn+P967cGXsDMWpP8tqelfXiCWSQ==" saltValue="zO+2OBJsZ/IjU/+Nylq2/g==" spinCount="100000" sheet="1" insertRows="0" deleteRows="0"/>
  <mergeCells count="235">
    <mergeCell ref="A1:O1"/>
    <mergeCell ref="A2:O2"/>
    <mergeCell ref="A3:O3"/>
    <mergeCell ref="D6:F6"/>
    <mergeCell ref="A15:F16"/>
    <mergeCell ref="G15:M15"/>
    <mergeCell ref="N15:O16"/>
    <mergeCell ref="G16:M16"/>
    <mergeCell ref="A20:F20"/>
    <mergeCell ref="G20:M20"/>
    <mergeCell ref="N20:O20"/>
    <mergeCell ref="A19:F19"/>
    <mergeCell ref="G19:M19"/>
    <mergeCell ref="N19:O19"/>
    <mergeCell ref="A17:F17"/>
    <mergeCell ref="G17:M17"/>
    <mergeCell ref="N17:O17"/>
    <mergeCell ref="A18:F18"/>
    <mergeCell ref="G18:M18"/>
    <mergeCell ref="N18:O18"/>
    <mergeCell ref="A23:F23"/>
    <mergeCell ref="G23:M23"/>
    <mergeCell ref="N23:O23"/>
    <mergeCell ref="A26:C29"/>
    <mergeCell ref="D26:E29"/>
    <mergeCell ref="F26:G29"/>
    <mergeCell ref="H26:J29"/>
    <mergeCell ref="K26:M29"/>
    <mergeCell ref="N26:O29"/>
    <mergeCell ref="A21:F21"/>
    <mergeCell ref="G21:M21"/>
    <mergeCell ref="N21:O21"/>
    <mergeCell ref="A22:F22"/>
    <mergeCell ref="G22:M22"/>
    <mergeCell ref="N22:O22"/>
    <mergeCell ref="N31:O31"/>
    <mergeCell ref="A34:C34"/>
    <mergeCell ref="D34:E34"/>
    <mergeCell ref="F34:G34"/>
    <mergeCell ref="A32:C32"/>
    <mergeCell ref="D32:E32"/>
    <mergeCell ref="A30:C30"/>
    <mergeCell ref="D30:E30"/>
    <mergeCell ref="H30:J30"/>
    <mergeCell ref="K30:M30"/>
    <mergeCell ref="N30:O30"/>
    <mergeCell ref="A31:C31"/>
    <mergeCell ref="D31:E31"/>
    <mergeCell ref="F31:G31"/>
    <mergeCell ref="H31:J31"/>
    <mergeCell ref="K31:M31"/>
    <mergeCell ref="N34:O35"/>
    <mergeCell ref="F32:G32"/>
    <mergeCell ref="H32:M32"/>
    <mergeCell ref="N32:O32"/>
    <mergeCell ref="A36:O36"/>
    <mergeCell ref="A37:C37"/>
    <mergeCell ref="D37:E37"/>
    <mergeCell ref="F37:G37"/>
    <mergeCell ref="H37:M37"/>
    <mergeCell ref="N37:O37"/>
    <mergeCell ref="N38:O38"/>
    <mergeCell ref="A39:O39"/>
    <mergeCell ref="A35:C35"/>
    <mergeCell ref="C42:F42"/>
    <mergeCell ref="K42:N42"/>
    <mergeCell ref="A44:G46"/>
    <mergeCell ref="H44:K46"/>
    <mergeCell ref="L44:N46"/>
    <mergeCell ref="O44:O46"/>
    <mergeCell ref="A38:J38"/>
    <mergeCell ref="K38:M38"/>
    <mergeCell ref="C40:F40"/>
    <mergeCell ref="K40:N40"/>
    <mergeCell ref="C41:F41"/>
    <mergeCell ref="K41:N41"/>
    <mergeCell ref="A49:G49"/>
    <mergeCell ref="H49:K49"/>
    <mergeCell ref="L49:N49"/>
    <mergeCell ref="A50:N50"/>
    <mergeCell ref="A51:N51"/>
    <mergeCell ref="A52:G54"/>
    <mergeCell ref="H52:K54"/>
    <mergeCell ref="L52:N54"/>
    <mergeCell ref="A47:G47"/>
    <mergeCell ref="H47:K47"/>
    <mergeCell ref="L47:N47"/>
    <mergeCell ref="A48:G48"/>
    <mergeCell ref="H48:K48"/>
    <mergeCell ref="L48:N48"/>
    <mergeCell ref="A57:G57"/>
    <mergeCell ref="H57:K57"/>
    <mergeCell ref="L57:N57"/>
    <mergeCell ref="A58:G58"/>
    <mergeCell ref="H58:K58"/>
    <mergeCell ref="L58:N58"/>
    <mergeCell ref="O52:O54"/>
    <mergeCell ref="A55:G55"/>
    <mergeCell ref="H55:K55"/>
    <mergeCell ref="L55:N55"/>
    <mergeCell ref="A56:G56"/>
    <mergeCell ref="H56:K56"/>
    <mergeCell ref="L56:N56"/>
    <mergeCell ref="A63:O63"/>
    <mergeCell ref="A64:O64"/>
    <mergeCell ref="A65:H65"/>
    <mergeCell ref="I65:O65"/>
    <mergeCell ref="A66:F66"/>
    <mergeCell ref="G66:H66"/>
    <mergeCell ref="A59:G59"/>
    <mergeCell ref="H59:K59"/>
    <mergeCell ref="L59:N59"/>
    <mergeCell ref="A60:N60"/>
    <mergeCell ref="A61:N61"/>
    <mergeCell ref="A62:N62"/>
    <mergeCell ref="I66:O66"/>
    <mergeCell ref="A75:H75"/>
    <mergeCell ref="I75:O75"/>
    <mergeCell ref="A76:H76"/>
    <mergeCell ref="I76:O76"/>
    <mergeCell ref="A67:F67"/>
    <mergeCell ref="G67:H67"/>
    <mergeCell ref="A68:F68"/>
    <mergeCell ref="G68:H68"/>
    <mergeCell ref="A69:F69"/>
    <mergeCell ref="G69:H69"/>
    <mergeCell ref="I67:O67"/>
    <mergeCell ref="I68:O68"/>
    <mergeCell ref="L69:O69"/>
    <mergeCell ref="L70:O70"/>
    <mergeCell ref="L71:O71"/>
    <mergeCell ref="L72:O72"/>
    <mergeCell ref="L73:O73"/>
    <mergeCell ref="A70:H70"/>
    <mergeCell ref="A71:H71"/>
    <mergeCell ref="A72:H72"/>
    <mergeCell ref="A73:H73"/>
    <mergeCell ref="A74:H74"/>
    <mergeCell ref="I74:O74"/>
    <mergeCell ref="A80:O80"/>
    <mergeCell ref="A81:H81"/>
    <mergeCell ref="I81:O81"/>
    <mergeCell ref="A82:H82"/>
    <mergeCell ref="I82:O82"/>
    <mergeCell ref="A83:H83"/>
    <mergeCell ref="I83:O83"/>
    <mergeCell ref="A77:H77"/>
    <mergeCell ref="I77:O77"/>
    <mergeCell ref="A78:H78"/>
    <mergeCell ref="I78:O78"/>
    <mergeCell ref="A79:H79"/>
    <mergeCell ref="I79:O79"/>
    <mergeCell ref="A87:H87"/>
    <mergeCell ref="I87:O87"/>
    <mergeCell ref="A88:H88"/>
    <mergeCell ref="I88:O88"/>
    <mergeCell ref="A89:H89"/>
    <mergeCell ref="A90:H90"/>
    <mergeCell ref="A84:H84"/>
    <mergeCell ref="I84:O84"/>
    <mergeCell ref="A85:H85"/>
    <mergeCell ref="I85:O85"/>
    <mergeCell ref="A86:H86"/>
    <mergeCell ref="I86:O86"/>
    <mergeCell ref="A97:H97"/>
    <mergeCell ref="I97:O97"/>
    <mergeCell ref="A98:H98"/>
    <mergeCell ref="I98:O98"/>
    <mergeCell ref="A99:H99"/>
    <mergeCell ref="I99:O99"/>
    <mergeCell ref="A91:H91"/>
    <mergeCell ref="A92:H92"/>
    <mergeCell ref="A93:H93"/>
    <mergeCell ref="A94:H94"/>
    <mergeCell ref="A95:H95"/>
    <mergeCell ref="A96:J96"/>
    <mergeCell ref="A102:H102"/>
    <mergeCell ref="I102:O102"/>
    <mergeCell ref="A103:H103"/>
    <mergeCell ref="I103:O103"/>
    <mergeCell ref="A104:H104"/>
    <mergeCell ref="I104:O104"/>
    <mergeCell ref="A100:H100"/>
    <mergeCell ref="I100:O100"/>
    <mergeCell ref="A101:H101"/>
    <mergeCell ref="I101:O101"/>
    <mergeCell ref="A108:H108"/>
    <mergeCell ref="I108:O108"/>
    <mergeCell ref="A109:O109"/>
    <mergeCell ref="A110:E110"/>
    <mergeCell ref="F110:I110"/>
    <mergeCell ref="J110:M110"/>
    <mergeCell ref="N110:O110"/>
    <mergeCell ref="A105:H105"/>
    <mergeCell ref="I105:O105"/>
    <mergeCell ref="A106:H106"/>
    <mergeCell ref="I106:O106"/>
    <mergeCell ref="A107:H107"/>
    <mergeCell ref="I107:O107"/>
    <mergeCell ref="A114:E114"/>
    <mergeCell ref="F114:I114"/>
    <mergeCell ref="J114:M114"/>
    <mergeCell ref="N114:O114"/>
    <mergeCell ref="A111:E111"/>
    <mergeCell ref="F111:I111"/>
    <mergeCell ref="J111:M111"/>
    <mergeCell ref="N111:O111"/>
    <mergeCell ref="A112:E112"/>
    <mergeCell ref="F112:I112"/>
    <mergeCell ref="J112:M112"/>
    <mergeCell ref="N112:O112"/>
    <mergeCell ref="A120:I120"/>
    <mergeCell ref="J120:O120"/>
    <mergeCell ref="D35:E35"/>
    <mergeCell ref="F35:G35"/>
    <mergeCell ref="H34:M34"/>
    <mergeCell ref="H35:M35"/>
    <mergeCell ref="A117:I117"/>
    <mergeCell ref="J117:O117"/>
    <mergeCell ref="A118:I118"/>
    <mergeCell ref="J118:O118"/>
    <mergeCell ref="A119:I119"/>
    <mergeCell ref="J119:O119"/>
    <mergeCell ref="A115:E115"/>
    <mergeCell ref="F115:I115"/>
    <mergeCell ref="J115:M115"/>
    <mergeCell ref="N115:O115"/>
    <mergeCell ref="A116:E116"/>
    <mergeCell ref="F116:I116"/>
    <mergeCell ref="J116:M116"/>
    <mergeCell ref="N116:O116"/>
    <mergeCell ref="A113:E113"/>
    <mergeCell ref="F113:I113"/>
    <mergeCell ref="J113:M113"/>
    <mergeCell ref="N113:O113"/>
  </mergeCells>
  <pageMargins left="0.7" right="0.7" top="0.75" bottom="0.75" header="0.3" footer="0.3"/>
  <pageSetup paperSize="9" scale="51" orientation="landscape" r:id="rId1"/>
  <rowBreaks count="4" manualBreakCount="4">
    <brk id="23" max="14" man="1"/>
    <brk id="42" max="16383" man="1"/>
    <brk id="62" max="16383" man="1"/>
    <brk id="95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list!$A$2:$A$16</xm:f>
          </x14:formula1>
          <xm:sqref>A58:G59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E7" sqref="E7"/>
    </sheetView>
  </sheetViews>
  <sheetFormatPr defaultRowHeight="16.5" x14ac:dyDescent="0.35"/>
  <cols>
    <col min="1" max="1" width="64.28515625" style="172" customWidth="1"/>
    <col min="2" max="16384" width="9.140625" style="172"/>
  </cols>
  <sheetData>
    <row r="1" spans="1:1" ht="23.25" x14ac:dyDescent="0.5">
      <c r="A1" s="468" t="s">
        <v>791</v>
      </c>
    </row>
    <row r="2" spans="1:1" ht="23.25" x14ac:dyDescent="0.5">
      <c r="A2" s="469" t="s">
        <v>661</v>
      </c>
    </row>
    <row r="3" spans="1:1" ht="23.25" x14ac:dyDescent="0.5">
      <c r="A3" s="470" t="s">
        <v>792</v>
      </c>
    </row>
    <row r="4" spans="1:1" ht="23.25" x14ac:dyDescent="0.5">
      <c r="A4" s="470" t="s">
        <v>793</v>
      </c>
    </row>
    <row r="5" spans="1:1" ht="23.25" x14ac:dyDescent="0.5">
      <c r="A5" s="470" t="s">
        <v>794</v>
      </c>
    </row>
    <row r="6" spans="1:1" ht="23.25" x14ac:dyDescent="0.5">
      <c r="A6" s="470" t="s">
        <v>795</v>
      </c>
    </row>
    <row r="7" spans="1:1" ht="23.25" x14ac:dyDescent="0.5">
      <c r="A7" s="470" t="s">
        <v>796</v>
      </c>
    </row>
    <row r="8" spans="1:1" ht="23.25" x14ac:dyDescent="0.5">
      <c r="A8" s="470" t="s">
        <v>797</v>
      </c>
    </row>
    <row r="9" spans="1:1" ht="23.25" x14ac:dyDescent="0.5">
      <c r="A9" s="470" t="s">
        <v>798</v>
      </c>
    </row>
    <row r="10" spans="1:1" ht="23.25" x14ac:dyDescent="0.5">
      <c r="A10" s="470" t="s">
        <v>799</v>
      </c>
    </row>
    <row r="11" spans="1:1" ht="23.25" x14ac:dyDescent="0.5">
      <c r="A11" s="470" t="s">
        <v>800</v>
      </c>
    </row>
    <row r="12" spans="1:1" ht="23.25" x14ac:dyDescent="0.5">
      <c r="A12" s="470" t="s">
        <v>801</v>
      </c>
    </row>
    <row r="13" spans="1:1" ht="23.25" x14ac:dyDescent="0.5">
      <c r="A13" s="470" t="s">
        <v>802</v>
      </c>
    </row>
    <row r="14" spans="1:1" ht="23.25" x14ac:dyDescent="0.5">
      <c r="A14" s="470" t="s">
        <v>803</v>
      </c>
    </row>
    <row r="15" spans="1:1" ht="23.25" x14ac:dyDescent="0.5">
      <c r="A15" s="470" t="s">
        <v>804</v>
      </c>
    </row>
    <row r="16" spans="1:1" ht="23.25" x14ac:dyDescent="0.5">
      <c r="A16" s="470" t="s">
        <v>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opLeftCell="A37" workbookViewId="0">
      <selection activeCell="AU8" sqref="AU8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1.7109375" style="10" customWidth="1"/>
    <col min="9" max="9" width="9" style="10"/>
    <col min="10" max="10" width="13.7109375" style="10" customWidth="1"/>
    <col min="11" max="11" width="9.5703125" style="10" customWidth="1"/>
    <col min="12" max="12" width="9.7109375" style="10" customWidth="1"/>
    <col min="13" max="13" width="10.140625" style="10" customWidth="1"/>
    <col min="14" max="14" width="9" style="10"/>
    <col min="15" max="15" width="10" style="10" customWidth="1"/>
    <col min="16" max="17" width="9" style="10"/>
    <col min="18" max="18" width="9" style="10" customWidth="1"/>
    <col min="19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16384" width="9" style="10"/>
  </cols>
  <sheetData>
    <row r="1" spans="1:45" x14ac:dyDescent="0.45">
      <c r="A1" s="141" t="s">
        <v>0</v>
      </c>
      <c r="B1" s="14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43" t="s">
        <v>1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6" t="s">
        <v>2</v>
      </c>
      <c r="B3" s="816" t="s">
        <v>3</v>
      </c>
      <c r="C3" s="816"/>
      <c r="D3" s="816"/>
      <c r="E3" s="816"/>
      <c r="F3" s="816"/>
      <c r="G3" s="816"/>
      <c r="H3" s="816" t="s">
        <v>4</v>
      </c>
      <c r="I3" s="816"/>
      <c r="J3" s="816"/>
      <c r="K3" s="816"/>
      <c r="L3" s="816"/>
      <c r="M3" s="816"/>
      <c r="N3" s="816"/>
      <c r="O3" s="816"/>
      <c r="P3" s="147"/>
      <c r="Q3" s="816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8"/>
      <c r="AR3" s="148"/>
      <c r="AS3" s="148"/>
    </row>
    <row r="4" spans="1:45" ht="28.5" customHeight="1" x14ac:dyDescent="0.45">
      <c r="A4" s="816"/>
      <c r="B4" s="816" t="s">
        <v>6</v>
      </c>
      <c r="C4" s="815" t="s">
        <v>7</v>
      </c>
      <c r="D4" s="816" t="s">
        <v>8</v>
      </c>
      <c r="E4" s="816"/>
      <c r="F4" s="815" t="s">
        <v>9</v>
      </c>
      <c r="G4" s="816" t="s">
        <v>10</v>
      </c>
      <c r="H4" s="816" t="s">
        <v>11</v>
      </c>
      <c r="I4" s="816" t="s">
        <v>12</v>
      </c>
      <c r="J4" s="815" t="s">
        <v>13</v>
      </c>
      <c r="K4" s="817" t="s">
        <v>14</v>
      </c>
      <c r="L4" s="815" t="s">
        <v>15</v>
      </c>
      <c r="M4" s="815"/>
      <c r="N4" s="817" t="s">
        <v>16</v>
      </c>
      <c r="O4" s="815" t="s">
        <v>17</v>
      </c>
      <c r="P4" s="815" t="s">
        <v>18</v>
      </c>
      <c r="Q4" s="816"/>
      <c r="R4" s="3"/>
      <c r="S4" s="3"/>
      <c r="T4" s="3"/>
      <c r="U4" s="3"/>
      <c r="V4" s="3"/>
      <c r="W4" s="824" t="s">
        <v>19</v>
      </c>
      <c r="X4" s="824"/>
      <c r="Y4" s="824"/>
      <c r="Z4" s="824"/>
      <c r="AA4" s="824"/>
      <c r="AB4" s="825" t="s">
        <v>20</v>
      </c>
      <c r="AC4" s="825"/>
      <c r="AD4" s="825"/>
      <c r="AE4" s="825"/>
      <c r="AF4" s="826" t="s">
        <v>21</v>
      </c>
      <c r="AG4" s="826"/>
      <c r="AH4" s="826"/>
      <c r="AI4" s="827" t="s">
        <v>22</v>
      </c>
      <c r="AJ4" s="828"/>
      <c r="AK4" s="829"/>
      <c r="AL4" s="150" t="s">
        <v>21</v>
      </c>
      <c r="AM4" s="819" t="s">
        <v>23</v>
      </c>
      <c r="AN4" s="152"/>
      <c r="AO4" s="819" t="s">
        <v>24</v>
      </c>
      <c r="AQ4" s="148"/>
      <c r="AR4" s="148"/>
      <c r="AS4" s="148"/>
    </row>
    <row r="5" spans="1:45" ht="63" x14ac:dyDescent="0.45">
      <c r="A5" s="816"/>
      <c r="B5" s="816"/>
      <c r="C5" s="815"/>
      <c r="D5" s="146" t="s">
        <v>4</v>
      </c>
      <c r="E5" s="146" t="s">
        <v>25</v>
      </c>
      <c r="F5" s="816"/>
      <c r="G5" s="816"/>
      <c r="H5" s="816"/>
      <c r="I5" s="816"/>
      <c r="J5" s="816"/>
      <c r="K5" s="818"/>
      <c r="L5" s="149" t="s">
        <v>26</v>
      </c>
      <c r="M5" s="149" t="s">
        <v>27</v>
      </c>
      <c r="N5" s="818"/>
      <c r="O5" s="815"/>
      <c r="P5" s="815"/>
      <c r="Q5" s="816"/>
      <c r="R5" s="153"/>
      <c r="S5" s="150" t="s">
        <v>28</v>
      </c>
      <c r="T5" s="150" t="s">
        <v>29</v>
      </c>
      <c r="U5" s="150" t="s">
        <v>30</v>
      </c>
      <c r="V5" s="150" t="s">
        <v>12</v>
      </c>
      <c r="W5" s="150" t="s">
        <v>31</v>
      </c>
      <c r="X5" s="150" t="s">
        <v>32</v>
      </c>
      <c r="Y5" s="150" t="s">
        <v>33</v>
      </c>
      <c r="Z5" s="150">
        <v>50</v>
      </c>
      <c r="AA5" s="150" t="s">
        <v>34</v>
      </c>
      <c r="AB5" s="150" t="s">
        <v>31</v>
      </c>
      <c r="AC5" s="150" t="s">
        <v>35</v>
      </c>
      <c r="AD5" s="150"/>
      <c r="AE5" s="150" t="s">
        <v>34</v>
      </c>
      <c r="AF5" s="150" t="s">
        <v>36</v>
      </c>
      <c r="AG5" s="150" t="s">
        <v>37</v>
      </c>
      <c r="AH5" s="150" t="s">
        <v>38</v>
      </c>
      <c r="AI5" s="150" t="s">
        <v>39</v>
      </c>
      <c r="AJ5" s="150"/>
      <c r="AK5" s="150" t="s">
        <v>40</v>
      </c>
      <c r="AL5" s="154" t="s">
        <v>41</v>
      </c>
      <c r="AM5" s="820"/>
      <c r="AN5" s="155"/>
      <c r="AO5" s="820"/>
      <c r="AQ5" s="156" t="s">
        <v>19</v>
      </c>
      <c r="AR5" s="156" t="s">
        <v>20</v>
      </c>
    </row>
    <row r="6" spans="1:45" x14ac:dyDescent="0.45">
      <c r="A6" s="150">
        <v>1</v>
      </c>
      <c r="B6" s="156"/>
      <c r="C6" s="156"/>
      <c r="D6" s="157"/>
      <c r="E6" s="158"/>
      <c r="F6" s="156"/>
      <c r="G6" s="159"/>
      <c r="H6" s="157"/>
      <c r="I6" s="156"/>
      <c r="J6" s="156"/>
      <c r="K6" s="156"/>
      <c r="L6" s="156"/>
      <c r="M6" s="156"/>
      <c r="N6" s="156"/>
      <c r="O6" s="156"/>
      <c r="P6" s="160" t="s">
        <v>42</v>
      </c>
      <c r="Q6" s="161">
        <f>AO6</f>
        <v>0</v>
      </c>
      <c r="R6" s="153"/>
      <c r="S6" s="150">
        <f>IF(L6=0,0, IF(L6="ปสม.", 0*M6, (3*M6)/15))</f>
        <v>0</v>
      </c>
      <c r="T6" s="150">
        <f>D6+E6</f>
        <v>0</v>
      </c>
      <c r="U6" s="150">
        <f>IF(C6=0,0, IF(N6="นอกเวลา", 1*C6))</f>
        <v>0</v>
      </c>
      <c r="V6" s="150">
        <f>IF(I6=0, 0, IF(I6="ตรี", 1, 2))</f>
        <v>0</v>
      </c>
      <c r="W6" s="162">
        <f>IF(H6=0,0, IF(AND(H6&lt;20, J6="สอนครั้งแรก"), 2, IF(AND(H6&lt;20, J6="สอนซ้ำ"),1, 0)))</f>
        <v>0</v>
      </c>
      <c r="X6" s="150">
        <f t="shared" ref="X6:X20" si="0">IF(H6=0,0, IF(AND(H6&gt;=20, H6&lt;=50), 1, 0))</f>
        <v>0</v>
      </c>
      <c r="Y6" s="162">
        <f>IF(H6=0, 0, IF(AND(X6=1, J6="สอนครั้งแรก"), 3, IF(AND(X6=1, J6="สอนซ้ำ"), 2, 0)))</f>
        <v>0</v>
      </c>
      <c r="Z6" s="150">
        <f t="shared" ref="Z6:Z20" si="1">IF(H6=0,0, IF(AND(H6&gt;50, J6="สอนครั้งแรก"), (3+(H6-50)/50), (2+(H6-50)/50)))</f>
        <v>0</v>
      </c>
      <c r="AA6" s="162">
        <f>IF(Z6&gt;6, 6, Z6)</f>
        <v>0</v>
      </c>
      <c r="AB6" s="163">
        <f>IF(H6=0,0, IF(AND(H6&lt;=20, J6="สอนครั้งแรก"), 4, IF(AND(H6&lt;=20, J6="สอนซ้ำ"), 3, 0)))</f>
        <v>0</v>
      </c>
      <c r="AC6" s="163">
        <f>IF(H6=0,0, IF(AND(H6&gt;20, J6="สอนครั้งแรก"), (4+(H6-20)/20), IF(AND(H6&gt;20, J6="สอนซ้ำ"), (3+(H6-20)/20), 0)))</f>
        <v>0</v>
      </c>
      <c r="AD6" s="163"/>
      <c r="AE6" s="163">
        <f>IF(AC6&gt;6, 6, AC6)</f>
        <v>0</v>
      </c>
      <c r="AF6" s="164">
        <f>IF(H6=0, 0, IF(AND(H6&lt;20,V6=1), W6, IF(AND(H6&gt;50, V6=1), AA6, Y6)))</f>
        <v>0</v>
      </c>
      <c r="AG6" s="164">
        <f>IF(H6=0, 0, IF(AND(H6&lt;=20,V6=2), AB6, IF(AND(H6&gt;20, V6=2), AE6, 0)))</f>
        <v>0</v>
      </c>
      <c r="AH6" s="164">
        <f>IF(V6=1, (T6*AF6*G6), IF(V6=2, (T6*AG6*G6), 0))</f>
        <v>0</v>
      </c>
      <c r="AI6" s="164">
        <f>AH6+S6</f>
        <v>0</v>
      </c>
      <c r="AJ6" s="164"/>
      <c r="AK6" s="164">
        <f t="shared" ref="AK6:AK20" si="2">AI6+U6</f>
        <v>0</v>
      </c>
      <c r="AL6" s="164">
        <f>IF(J6="สอนซ้ำ", AK6*K6,AK6)</f>
        <v>0</v>
      </c>
      <c r="AM6" s="164">
        <f>IF(O6=0,0, IF(O6="EN", AL6*1.5, AL6))</f>
        <v>0</v>
      </c>
      <c r="AN6" s="164"/>
      <c r="AO6" s="164">
        <f>AM6</f>
        <v>0</v>
      </c>
      <c r="AQ6" s="165">
        <f>IF(V6=0,0, IF(V6=1, AO6, 0))</f>
        <v>0</v>
      </c>
      <c r="AR6" s="165">
        <f>IF(V6=0,0, IF(V6=2, AO6, 0))</f>
        <v>0</v>
      </c>
    </row>
    <row r="7" spans="1:45" x14ac:dyDescent="0.45">
      <c r="A7" s="150">
        <v>2</v>
      </c>
      <c r="B7" s="156"/>
      <c r="C7" s="156"/>
      <c r="D7" s="157"/>
      <c r="E7" s="158"/>
      <c r="F7" s="156"/>
      <c r="G7" s="159"/>
      <c r="H7" s="157"/>
      <c r="I7" s="156"/>
      <c r="J7" s="156"/>
      <c r="K7" s="156"/>
      <c r="L7" s="156"/>
      <c r="M7" s="156"/>
      <c r="N7" s="156"/>
      <c r="O7" s="156"/>
      <c r="P7" s="160" t="s">
        <v>42</v>
      </c>
      <c r="Q7" s="161">
        <f t="shared" ref="Q7:Q20" si="3">AO7</f>
        <v>0</v>
      </c>
      <c r="R7" s="153"/>
      <c r="S7" s="150">
        <f t="shared" ref="S7:S20" si="4">IF(L7=0,0, IF(L7="ปสม.", 0*M7, (3*M7)/15))</f>
        <v>0</v>
      </c>
      <c r="T7" s="150">
        <f t="shared" ref="T7:T20" si="5">D7+E7</f>
        <v>0</v>
      </c>
      <c r="U7" s="150">
        <f t="shared" ref="U7:U20" si="6">IF(C7=0,0, IF(N7="นอกเวลา", 1*C7))</f>
        <v>0</v>
      </c>
      <c r="V7" s="150">
        <f t="shared" ref="V7:V20" si="7">IF(I7=0, 0, IF(I7="ตรี", 1, 2))</f>
        <v>0</v>
      </c>
      <c r="W7" s="162">
        <f t="shared" ref="W7:W20" si="8">IF(H7=0,0, IF(AND(H7&lt;20, J7="สอนครั้งแรก"), 2, IF(AND(H7&lt;20, J7="สอนซ้ำ"),1, 0)))</f>
        <v>0</v>
      </c>
      <c r="X7" s="150">
        <f t="shared" si="0"/>
        <v>0</v>
      </c>
      <c r="Y7" s="162">
        <f t="shared" ref="Y7:Y20" si="9">IF(H7=0, 0, IF(AND(X7=1, J7="สอนครั้งแรก"), 3, IF(AND(X7=1, J7="สอนซ้ำ"), 2, 0)))</f>
        <v>0</v>
      </c>
      <c r="Z7" s="150">
        <f t="shared" si="1"/>
        <v>0</v>
      </c>
      <c r="AA7" s="162">
        <f t="shared" ref="AA7:AA20" si="10">IF(Z7&gt;6, 6, Z7)</f>
        <v>0</v>
      </c>
      <c r="AB7" s="163">
        <f t="shared" ref="AB7:AB20" si="11">IF(H7=0,0, IF(AND(H7&lt;=20, J7="สอนครั้งแรก"), 4, IF(AND(H7&lt;=20, J7="สอนซ้ำ"), 3, 0)))</f>
        <v>0</v>
      </c>
      <c r="AC7" s="163">
        <f t="shared" ref="AC7:AC20" si="12">IF(H7=0,0, IF(AND(H7&gt;20, J7="สอนครั้งแรก"), (4+(H7-20)/20), IF(AND(H7&gt;20, J7="สอนซ้ำ"), (3+(H7-20)/20), 0)))</f>
        <v>0</v>
      </c>
      <c r="AD7" s="163"/>
      <c r="AE7" s="163">
        <f t="shared" ref="AE7:AE20" si="13">IF(AC7&gt;6, 6, AC7)</f>
        <v>0</v>
      </c>
      <c r="AF7" s="164">
        <f t="shared" ref="AF7:AF20" si="14">IF(H7=0, 0, IF(AND(H7&lt;20,V7=1), W7, IF(AND(H7&gt;50, V7=1), AA7, Y7)))</f>
        <v>0</v>
      </c>
      <c r="AG7" s="164">
        <f t="shared" ref="AG7:AG20" si="15">IF(H7=0, 0, IF(AND(H7&lt;=20,V7=2), AB7, IF(AND(H7&gt;20, V7=2), AE7, 0)))</f>
        <v>0</v>
      </c>
      <c r="AH7" s="164">
        <f t="shared" ref="AH7:AH20" si="16">IF(V7=1, (T7*AF7*G7), IF(V7=2, (T7*AG7*G7), 0))</f>
        <v>0</v>
      </c>
      <c r="AI7" s="164">
        <f t="shared" ref="AI7:AI20" si="17">AH7+S7</f>
        <v>0</v>
      </c>
      <c r="AJ7" s="164"/>
      <c r="AK7" s="164">
        <f t="shared" si="2"/>
        <v>0</v>
      </c>
      <c r="AL7" s="164">
        <f t="shared" ref="AL7:AL20" si="18">IF(J7="สอนซ้ำ", AK7*K7,AK7)</f>
        <v>0</v>
      </c>
      <c r="AM7" s="164">
        <f t="shared" ref="AM7:AM20" si="19">IF(O7=0,0, IF(O7="EN", AL7*1.5, AL7))</f>
        <v>0</v>
      </c>
      <c r="AN7" s="164"/>
      <c r="AO7" s="164">
        <f t="shared" ref="AO7:AO20" si="20">AM7</f>
        <v>0</v>
      </c>
      <c r="AQ7" s="165">
        <f t="shared" ref="AQ7:AQ20" si="21">IF(V7=0,0, IF(V7=1, AO7, 0))</f>
        <v>0</v>
      </c>
      <c r="AR7" s="165">
        <f t="shared" ref="AR7:AR20" si="22">IF(V7=0,0, IF(V7=2, AO7, 0))</f>
        <v>0</v>
      </c>
    </row>
    <row r="8" spans="1:45" x14ac:dyDescent="0.45">
      <c r="A8" s="150">
        <v>3</v>
      </c>
      <c r="B8" s="156"/>
      <c r="C8" s="156"/>
      <c r="D8" s="157"/>
      <c r="E8" s="158"/>
      <c r="F8" s="156"/>
      <c r="G8" s="159"/>
      <c r="H8" s="157"/>
      <c r="I8" s="156"/>
      <c r="J8" s="156"/>
      <c r="K8" s="156"/>
      <c r="L8" s="156"/>
      <c r="M8" s="156"/>
      <c r="N8" s="156"/>
      <c r="O8" s="156"/>
      <c r="P8" s="160" t="s">
        <v>42</v>
      </c>
      <c r="Q8" s="161">
        <f t="shared" si="3"/>
        <v>0</v>
      </c>
      <c r="R8" s="153"/>
      <c r="S8" s="150">
        <f t="shared" si="4"/>
        <v>0</v>
      </c>
      <c r="T8" s="150">
        <f t="shared" si="5"/>
        <v>0</v>
      </c>
      <c r="U8" s="150">
        <f t="shared" si="6"/>
        <v>0</v>
      </c>
      <c r="V8" s="150">
        <f t="shared" si="7"/>
        <v>0</v>
      </c>
      <c r="W8" s="162">
        <f t="shared" si="8"/>
        <v>0</v>
      </c>
      <c r="X8" s="150">
        <f t="shared" si="0"/>
        <v>0</v>
      </c>
      <c r="Y8" s="162">
        <f t="shared" si="9"/>
        <v>0</v>
      </c>
      <c r="Z8" s="150">
        <f t="shared" si="1"/>
        <v>0</v>
      </c>
      <c r="AA8" s="162">
        <f t="shared" si="10"/>
        <v>0</v>
      </c>
      <c r="AB8" s="163">
        <f t="shared" si="11"/>
        <v>0</v>
      </c>
      <c r="AC8" s="163">
        <f t="shared" si="12"/>
        <v>0</v>
      </c>
      <c r="AD8" s="163"/>
      <c r="AE8" s="163">
        <f t="shared" si="13"/>
        <v>0</v>
      </c>
      <c r="AF8" s="164">
        <f t="shared" si="14"/>
        <v>0</v>
      </c>
      <c r="AG8" s="164">
        <f t="shared" si="15"/>
        <v>0</v>
      </c>
      <c r="AH8" s="164">
        <f t="shared" si="16"/>
        <v>0</v>
      </c>
      <c r="AI8" s="164">
        <f t="shared" si="17"/>
        <v>0</v>
      </c>
      <c r="AJ8" s="164"/>
      <c r="AK8" s="164">
        <f t="shared" si="2"/>
        <v>0</v>
      </c>
      <c r="AL8" s="164">
        <f t="shared" si="18"/>
        <v>0</v>
      </c>
      <c r="AM8" s="164">
        <f t="shared" si="19"/>
        <v>0</v>
      </c>
      <c r="AN8" s="164"/>
      <c r="AO8" s="164">
        <f t="shared" si="20"/>
        <v>0</v>
      </c>
      <c r="AQ8" s="165">
        <f t="shared" si="21"/>
        <v>0</v>
      </c>
      <c r="AR8" s="165">
        <f t="shared" si="22"/>
        <v>0</v>
      </c>
    </row>
    <row r="9" spans="1:45" x14ac:dyDescent="0.45">
      <c r="A9" s="150">
        <v>4</v>
      </c>
      <c r="B9" s="156"/>
      <c r="C9" s="156"/>
      <c r="D9" s="157"/>
      <c r="E9" s="158"/>
      <c r="F9" s="156"/>
      <c r="G9" s="159"/>
      <c r="H9" s="157"/>
      <c r="I9" s="156"/>
      <c r="J9" s="156"/>
      <c r="K9" s="156"/>
      <c r="L9" s="156"/>
      <c r="M9" s="156"/>
      <c r="N9" s="156"/>
      <c r="O9" s="156"/>
      <c r="P9" s="160" t="s">
        <v>42</v>
      </c>
      <c r="Q9" s="161">
        <f t="shared" si="3"/>
        <v>0</v>
      </c>
      <c r="R9" s="153"/>
      <c r="S9" s="150">
        <f t="shared" si="4"/>
        <v>0</v>
      </c>
      <c r="T9" s="150">
        <f t="shared" si="5"/>
        <v>0</v>
      </c>
      <c r="U9" s="150">
        <f t="shared" si="6"/>
        <v>0</v>
      </c>
      <c r="V9" s="150">
        <f t="shared" si="7"/>
        <v>0</v>
      </c>
      <c r="W9" s="162">
        <f t="shared" si="8"/>
        <v>0</v>
      </c>
      <c r="X9" s="150">
        <f t="shared" si="0"/>
        <v>0</v>
      </c>
      <c r="Y9" s="162">
        <f t="shared" si="9"/>
        <v>0</v>
      </c>
      <c r="Z9" s="150">
        <f t="shared" si="1"/>
        <v>0</v>
      </c>
      <c r="AA9" s="162">
        <f t="shared" si="10"/>
        <v>0</v>
      </c>
      <c r="AB9" s="163">
        <f t="shared" si="11"/>
        <v>0</v>
      </c>
      <c r="AC9" s="163">
        <f t="shared" si="12"/>
        <v>0</v>
      </c>
      <c r="AD9" s="163"/>
      <c r="AE9" s="163">
        <f t="shared" si="13"/>
        <v>0</v>
      </c>
      <c r="AF9" s="164">
        <f t="shared" si="14"/>
        <v>0</v>
      </c>
      <c r="AG9" s="164">
        <f t="shared" si="15"/>
        <v>0</v>
      </c>
      <c r="AH9" s="164">
        <f t="shared" si="16"/>
        <v>0</v>
      </c>
      <c r="AI9" s="164">
        <f t="shared" si="17"/>
        <v>0</v>
      </c>
      <c r="AJ9" s="164"/>
      <c r="AK9" s="164">
        <f t="shared" si="2"/>
        <v>0</v>
      </c>
      <c r="AL9" s="164">
        <f t="shared" si="18"/>
        <v>0</v>
      </c>
      <c r="AM9" s="164">
        <f t="shared" si="19"/>
        <v>0</v>
      </c>
      <c r="AN9" s="164"/>
      <c r="AO9" s="164">
        <f t="shared" si="20"/>
        <v>0</v>
      </c>
      <c r="AQ9" s="165">
        <f t="shared" si="21"/>
        <v>0</v>
      </c>
      <c r="AR9" s="165">
        <f t="shared" si="22"/>
        <v>0</v>
      </c>
    </row>
    <row r="10" spans="1:45" x14ac:dyDescent="0.45">
      <c r="A10" s="150">
        <v>5</v>
      </c>
      <c r="B10" s="156"/>
      <c r="C10" s="156"/>
      <c r="D10" s="157"/>
      <c r="E10" s="158"/>
      <c r="F10" s="156"/>
      <c r="G10" s="159"/>
      <c r="H10" s="157"/>
      <c r="I10" s="156"/>
      <c r="J10" s="156"/>
      <c r="K10" s="156"/>
      <c r="L10" s="156"/>
      <c r="M10" s="156"/>
      <c r="N10" s="156"/>
      <c r="O10" s="156"/>
      <c r="P10" s="160" t="s">
        <v>42</v>
      </c>
      <c r="Q10" s="161">
        <f t="shared" si="3"/>
        <v>0</v>
      </c>
      <c r="R10" s="153"/>
      <c r="S10" s="150">
        <f t="shared" si="4"/>
        <v>0</v>
      </c>
      <c r="T10" s="150">
        <f>D10+E10</f>
        <v>0</v>
      </c>
      <c r="U10" s="150">
        <f>IF(C10=0,0, IF(N10="นอกเวลา", 1*C10))</f>
        <v>0</v>
      </c>
      <c r="V10" s="150">
        <f>IF(I10=0, 0, IF(I10="ตรี", 1, 2))</f>
        <v>0</v>
      </c>
      <c r="W10" s="162">
        <f>IF(H10=0,0, IF(AND(H10&lt;20, J10="สอนครั้งแรก"), 2, IF(AND(H10&lt;20, J10="สอนซ้ำ"),1, 0)))</f>
        <v>0</v>
      </c>
      <c r="X10" s="150">
        <f>IF(H10=0,0, IF(AND(H10&gt;=20, H10&lt;=50), 1, 0))</f>
        <v>0</v>
      </c>
      <c r="Y10" s="162">
        <f>IF(H10=0, 0, IF(AND(X10=1, J10="สอนครั้งแรก"), 3, IF(AND(X10=1, J10="สอนซ้ำ"), 2, 0)))</f>
        <v>0</v>
      </c>
      <c r="Z10" s="150">
        <f>IF(H10=0,0, IF(AND(H10&gt;50, J10="สอนครั้งแรก"), (3+(H10-50)/50), (2+(H10-50)/50)))</f>
        <v>0</v>
      </c>
      <c r="AA10" s="162">
        <f t="shared" si="10"/>
        <v>0</v>
      </c>
      <c r="AB10" s="163">
        <f>IF(H10=0,0, IF(AND(H10&lt;=20, J10="สอนครั้งแรก"), 4, IF(AND(H10&lt;=20, J10="สอนซ้ำ"), 3, 0)))</f>
        <v>0</v>
      </c>
      <c r="AC10" s="163">
        <f>IF(H10=0,0, IF(AND(H10&gt;20, J10="สอนครั้งแรก"), (4+(H10-20)/20), IF(AND(H10&gt;20, J10="สอนซ้ำ"), (3+(H10-20)/20), 0)))</f>
        <v>0</v>
      </c>
      <c r="AD10" s="163"/>
      <c r="AE10" s="163">
        <f t="shared" si="13"/>
        <v>0</v>
      </c>
      <c r="AF10" s="164">
        <f>IF(H10=0, 0, IF(AND(H10&lt;20,V10=1), W10, IF(AND(H10&gt;50, V10=1), AA10, Y10)))</f>
        <v>0</v>
      </c>
      <c r="AG10" s="164">
        <f t="shared" si="15"/>
        <v>0</v>
      </c>
      <c r="AH10" s="164">
        <f>IF(V10=1, (T10*AF10*G10), IF(V10=2, (T10*AG10*G10), 0))</f>
        <v>0</v>
      </c>
      <c r="AI10" s="164">
        <f t="shared" si="17"/>
        <v>0</v>
      </c>
      <c r="AJ10" s="164"/>
      <c r="AK10" s="164">
        <f t="shared" si="2"/>
        <v>0</v>
      </c>
      <c r="AL10" s="164">
        <f>IF(J10="สอนซ้ำ", AK10*K10,AK10)</f>
        <v>0</v>
      </c>
      <c r="AM10" s="164">
        <f>IF(O10=0,0, IF(O10="EN", AL10*1.5, AL10))</f>
        <v>0</v>
      </c>
      <c r="AN10" s="164"/>
      <c r="AO10" s="164">
        <f t="shared" si="20"/>
        <v>0</v>
      </c>
      <c r="AQ10" s="165">
        <f t="shared" si="21"/>
        <v>0</v>
      </c>
      <c r="AR10" s="165">
        <f t="shared" si="22"/>
        <v>0</v>
      </c>
    </row>
    <row r="11" spans="1:45" x14ac:dyDescent="0.45">
      <c r="A11" s="150">
        <v>6</v>
      </c>
      <c r="B11" s="156"/>
      <c r="C11" s="156"/>
      <c r="D11" s="157"/>
      <c r="E11" s="158"/>
      <c r="F11" s="156"/>
      <c r="G11" s="159"/>
      <c r="H11" s="157"/>
      <c r="I11" s="156"/>
      <c r="J11" s="156"/>
      <c r="K11" s="156"/>
      <c r="L11" s="156"/>
      <c r="M11" s="156"/>
      <c r="N11" s="156"/>
      <c r="O11" s="156"/>
      <c r="P11" s="160" t="s">
        <v>42</v>
      </c>
      <c r="Q11" s="161">
        <f t="shared" si="3"/>
        <v>0</v>
      </c>
      <c r="R11" s="153"/>
      <c r="S11" s="150">
        <f t="shared" si="4"/>
        <v>0</v>
      </c>
      <c r="T11" s="150">
        <f>D11+E11</f>
        <v>0</v>
      </c>
      <c r="U11" s="150">
        <f>IF(C11=0,0, IF(N11="นอกเวลา", 1*C11))</f>
        <v>0</v>
      </c>
      <c r="V11" s="150">
        <f>IF(I11=0, 0, IF(I11="ตรี", 1, 2))</f>
        <v>0</v>
      </c>
      <c r="W11" s="162">
        <f>IF(H11=0,0, IF(AND(H11&lt;20, J11="สอนครั้งแรก"), 2, IF(AND(H11&lt;20, J11="สอนซ้ำ"),1, 0)))</f>
        <v>0</v>
      </c>
      <c r="X11" s="150">
        <f>IF(H11=0,0, IF(AND(H11&gt;=20, H11&lt;=50), 1, 0))</f>
        <v>0</v>
      </c>
      <c r="Y11" s="162">
        <f>IF(H11=0, 0, IF(AND(X11=1, J11="สอนครั้งแรก"), 3, IF(AND(X11=1, J11="สอนซ้ำ"), 2, 0)))</f>
        <v>0</v>
      </c>
      <c r="Z11" s="150">
        <f>IF(H11=0,0, IF(AND(H11&gt;50, J11="สอนครั้งแรก"), (3+(H11-50)/50), (2+(H11-50)/50)))</f>
        <v>0</v>
      </c>
      <c r="AA11" s="162">
        <f t="shared" si="10"/>
        <v>0</v>
      </c>
      <c r="AB11" s="163">
        <f>IF(H11=0,0, IF(AND(H11&lt;=20, J11="สอนครั้งแรก"), 4, IF(AND(H11&lt;=20, J11="สอนซ้ำ"), 3, 0)))</f>
        <v>0</v>
      </c>
      <c r="AC11" s="163">
        <f>IF(H11=0,0, IF(AND(H11&gt;20, J11="สอนครั้งแรก"), (4+(H11-20)/20), IF(AND(H11&gt;20, J11="สอนซ้ำ"), (3+(H11-20)/20), 0)))</f>
        <v>0</v>
      </c>
      <c r="AD11" s="163"/>
      <c r="AE11" s="163">
        <f t="shared" si="13"/>
        <v>0</v>
      </c>
      <c r="AF11" s="164">
        <f>IF(H11=0, 0, IF(AND(H11&lt;20,V11=1), W11, IF(AND(H11&gt;50, V11=1), AA11, Y11)))</f>
        <v>0</v>
      </c>
      <c r="AG11" s="164">
        <f t="shared" si="15"/>
        <v>0</v>
      </c>
      <c r="AH11" s="164">
        <f>IF(V11=1, (T11*AF11*G11), IF(V11=2, (T11*AG11*G11), 0))</f>
        <v>0</v>
      </c>
      <c r="AI11" s="164">
        <f t="shared" si="17"/>
        <v>0</v>
      </c>
      <c r="AJ11" s="164"/>
      <c r="AK11" s="164">
        <f t="shared" si="2"/>
        <v>0</v>
      </c>
      <c r="AL11" s="164">
        <f>IF(J11="สอนซ้ำ", AK11*K11,AK11)</f>
        <v>0</v>
      </c>
      <c r="AM11" s="164">
        <f>IF(O11=0,0, IF(O11="EN", AL11*1.5, AL11))</f>
        <v>0</v>
      </c>
      <c r="AN11" s="164"/>
      <c r="AO11" s="164">
        <f t="shared" si="20"/>
        <v>0</v>
      </c>
      <c r="AQ11" s="165">
        <f t="shared" si="21"/>
        <v>0</v>
      </c>
      <c r="AR11" s="165">
        <f t="shared" si="22"/>
        <v>0</v>
      </c>
    </row>
    <row r="12" spans="1:45" x14ac:dyDescent="0.45">
      <c r="A12" s="150">
        <v>7</v>
      </c>
      <c r="B12" s="156"/>
      <c r="C12" s="156"/>
      <c r="D12" s="157"/>
      <c r="E12" s="158"/>
      <c r="F12" s="156"/>
      <c r="G12" s="159"/>
      <c r="H12" s="157"/>
      <c r="I12" s="156"/>
      <c r="J12" s="156"/>
      <c r="K12" s="156"/>
      <c r="L12" s="156"/>
      <c r="M12" s="156"/>
      <c r="N12" s="156"/>
      <c r="O12" s="156"/>
      <c r="P12" s="160" t="s">
        <v>42</v>
      </c>
      <c r="Q12" s="161">
        <f t="shared" si="3"/>
        <v>0</v>
      </c>
      <c r="R12" s="153"/>
      <c r="S12" s="150">
        <f t="shared" si="4"/>
        <v>0</v>
      </c>
      <c r="T12" s="150">
        <f>D12+E12</f>
        <v>0</v>
      </c>
      <c r="U12" s="150">
        <f>IF(C12=0,0, IF(N12="นอกเวลา", 1*C12))</f>
        <v>0</v>
      </c>
      <c r="V12" s="150">
        <f>IF(I12=0, 0, IF(I12="ตรี", 1, 2))</f>
        <v>0</v>
      </c>
      <c r="W12" s="162">
        <f>IF(H12=0,0, IF(AND(H12&lt;20, J12="สอนครั้งแรก"), 2, IF(AND(H12&lt;20, J12="สอนซ้ำ"),1, 0)))</f>
        <v>0</v>
      </c>
      <c r="X12" s="150">
        <f>IF(H12=0,0, IF(AND(H12&gt;=20, H12&lt;=50), 1, 0))</f>
        <v>0</v>
      </c>
      <c r="Y12" s="162">
        <f>IF(H12=0, 0, IF(AND(X12=1, J12="สอนครั้งแรก"), 3, IF(AND(X12=1, J12="สอนซ้ำ"), 2, 0)))</f>
        <v>0</v>
      </c>
      <c r="Z12" s="150">
        <f>IF(H12=0,0, IF(AND(H12&gt;50, J12="สอนครั้งแรก"), (3+(H12-50)/50), (2+(H12-50)/50)))</f>
        <v>0</v>
      </c>
      <c r="AA12" s="162">
        <f t="shared" si="10"/>
        <v>0</v>
      </c>
      <c r="AB12" s="163">
        <f>IF(H12=0,0, IF(AND(H12&lt;=20, J12="สอนครั้งแรก"), 4, IF(AND(H12&lt;=20, J12="สอนซ้ำ"), 3, 0)))</f>
        <v>0</v>
      </c>
      <c r="AC12" s="163">
        <f>IF(H12=0,0, IF(AND(H12&gt;20, J12="สอนครั้งแรก"), (4+(H12-20)/20), IF(AND(H12&gt;20, J12="สอนซ้ำ"), (3+(H12-20)/20), 0)))</f>
        <v>0</v>
      </c>
      <c r="AD12" s="163"/>
      <c r="AE12" s="163">
        <f t="shared" si="13"/>
        <v>0</v>
      </c>
      <c r="AF12" s="164">
        <f>IF(H12=0, 0, IF(AND(H12&lt;20,V12=1), W12, IF(AND(H12&gt;50, V12=1), AA12, Y12)))</f>
        <v>0</v>
      </c>
      <c r="AG12" s="164">
        <f t="shared" si="15"/>
        <v>0</v>
      </c>
      <c r="AH12" s="164">
        <f>IF(V12=1, (T12*AF12*G12), IF(V12=2, (T12*AG12*G12), 0))</f>
        <v>0</v>
      </c>
      <c r="AI12" s="164">
        <f t="shared" si="17"/>
        <v>0</v>
      </c>
      <c r="AJ12" s="164"/>
      <c r="AK12" s="164">
        <f t="shared" si="2"/>
        <v>0</v>
      </c>
      <c r="AL12" s="164">
        <f>IF(J12="สอนซ้ำ", AK12*K12,AK12)</f>
        <v>0</v>
      </c>
      <c r="AM12" s="164">
        <f>IF(O12=0,0, IF(O12="EN", AL12*1.5, AL12))</f>
        <v>0</v>
      </c>
      <c r="AN12" s="164"/>
      <c r="AO12" s="164">
        <f t="shared" si="20"/>
        <v>0</v>
      </c>
      <c r="AQ12" s="165">
        <f t="shared" si="21"/>
        <v>0</v>
      </c>
      <c r="AR12" s="165">
        <f t="shared" si="22"/>
        <v>0</v>
      </c>
    </row>
    <row r="13" spans="1:45" x14ac:dyDescent="0.45">
      <c r="A13" s="150">
        <v>8</v>
      </c>
      <c r="B13" s="156"/>
      <c r="C13" s="156"/>
      <c r="D13" s="157"/>
      <c r="E13" s="158"/>
      <c r="F13" s="156"/>
      <c r="G13" s="159"/>
      <c r="H13" s="157"/>
      <c r="I13" s="156"/>
      <c r="J13" s="156"/>
      <c r="K13" s="156"/>
      <c r="L13" s="156"/>
      <c r="M13" s="156"/>
      <c r="N13" s="156"/>
      <c r="O13" s="156"/>
      <c r="P13" s="160" t="s">
        <v>42</v>
      </c>
      <c r="Q13" s="161">
        <f t="shared" si="3"/>
        <v>0</v>
      </c>
      <c r="R13" s="153"/>
      <c r="S13" s="150">
        <f t="shared" si="4"/>
        <v>0</v>
      </c>
      <c r="T13" s="150">
        <f>D13+E13</f>
        <v>0</v>
      </c>
      <c r="U13" s="150">
        <f>IF(C13=0,0, IF(N13="นอกเวลา", 1*C13))</f>
        <v>0</v>
      </c>
      <c r="V13" s="150">
        <f>IF(I13=0, 0, IF(I13="ตรี", 1, 2))</f>
        <v>0</v>
      </c>
      <c r="W13" s="162">
        <f>IF(H13=0,0, IF(AND(H13&lt;20, J13="สอนครั้งแรก"), 2, IF(AND(H13&lt;20, J13="สอนซ้ำ"),1, 0)))</f>
        <v>0</v>
      </c>
      <c r="X13" s="150">
        <f>IF(H13=0,0, IF(AND(H13&gt;=20, H13&lt;=50), 1, 0))</f>
        <v>0</v>
      </c>
      <c r="Y13" s="162">
        <f>IF(H13=0, 0, IF(AND(X13=1, J13="สอนครั้งแรก"), 3, IF(AND(X13=1, J13="สอนซ้ำ"), 2, 0)))</f>
        <v>0</v>
      </c>
      <c r="Z13" s="150">
        <f>IF(H13=0,0, IF(AND(H13&gt;50, J13="สอนครั้งแรก"), (3+(H13-50)/50), (2+(H13-50)/50)))</f>
        <v>0</v>
      </c>
      <c r="AA13" s="162">
        <f t="shared" si="10"/>
        <v>0</v>
      </c>
      <c r="AB13" s="163">
        <f>IF(H13=0,0, IF(AND(H13&lt;=20, J13="สอนครั้งแรก"), 4, IF(AND(H13&lt;=20, J13="สอนซ้ำ"), 3, 0)))</f>
        <v>0</v>
      </c>
      <c r="AC13" s="163">
        <f>IF(H13=0,0, IF(AND(H13&gt;20, J13="สอนครั้งแรก"), (4+(H13-20)/20), IF(AND(H13&gt;20, J13="สอนซ้ำ"), (3+(H13-20)/20), 0)))</f>
        <v>0</v>
      </c>
      <c r="AD13" s="163"/>
      <c r="AE13" s="163">
        <f t="shared" si="13"/>
        <v>0</v>
      </c>
      <c r="AF13" s="164">
        <f>IF(H13=0, 0, IF(AND(H13&lt;20,V13=1), W13, IF(AND(H13&gt;50, V13=1), AA13, Y13)))</f>
        <v>0</v>
      </c>
      <c r="AG13" s="164">
        <f t="shared" si="15"/>
        <v>0</v>
      </c>
      <c r="AH13" s="164">
        <f>IF(V13=1, (T13*AF13*G13), IF(V13=2, (T13*AG13*G13), 0))</f>
        <v>0</v>
      </c>
      <c r="AI13" s="164">
        <f t="shared" si="17"/>
        <v>0</v>
      </c>
      <c r="AJ13" s="164"/>
      <c r="AK13" s="164">
        <f t="shared" si="2"/>
        <v>0</v>
      </c>
      <c r="AL13" s="164">
        <f>IF(J13="สอนซ้ำ", AK13*K13,AK13)</f>
        <v>0</v>
      </c>
      <c r="AM13" s="164">
        <f>IF(O13=0,0, IF(O13="EN", AL13*1.5, AL13))</f>
        <v>0</v>
      </c>
      <c r="AN13" s="164"/>
      <c r="AO13" s="164">
        <f t="shared" si="20"/>
        <v>0</v>
      </c>
      <c r="AQ13" s="165">
        <f t="shared" si="21"/>
        <v>0</v>
      </c>
      <c r="AR13" s="165">
        <f t="shared" si="22"/>
        <v>0</v>
      </c>
    </row>
    <row r="14" spans="1:45" x14ac:dyDescent="0.45">
      <c r="A14" s="150">
        <v>9</v>
      </c>
      <c r="B14" s="156"/>
      <c r="C14" s="156"/>
      <c r="D14" s="157"/>
      <c r="E14" s="158"/>
      <c r="F14" s="156"/>
      <c r="G14" s="159"/>
      <c r="H14" s="157"/>
      <c r="I14" s="156"/>
      <c r="J14" s="156"/>
      <c r="K14" s="156"/>
      <c r="L14" s="156"/>
      <c r="M14" s="156"/>
      <c r="N14" s="156"/>
      <c r="O14" s="156"/>
      <c r="P14" s="160" t="s">
        <v>42</v>
      </c>
      <c r="Q14" s="161">
        <f t="shared" si="3"/>
        <v>0</v>
      </c>
      <c r="R14" s="153"/>
      <c r="S14" s="150">
        <f t="shared" si="4"/>
        <v>0</v>
      </c>
      <c r="T14" s="150">
        <f t="shared" si="5"/>
        <v>0</v>
      </c>
      <c r="U14" s="150">
        <f t="shared" si="6"/>
        <v>0</v>
      </c>
      <c r="V14" s="150">
        <f t="shared" si="7"/>
        <v>0</v>
      </c>
      <c r="W14" s="162">
        <f t="shared" si="8"/>
        <v>0</v>
      </c>
      <c r="X14" s="150">
        <f t="shared" si="0"/>
        <v>0</v>
      </c>
      <c r="Y14" s="162">
        <f t="shared" si="9"/>
        <v>0</v>
      </c>
      <c r="Z14" s="150">
        <f t="shared" si="1"/>
        <v>0</v>
      </c>
      <c r="AA14" s="162">
        <f t="shared" si="10"/>
        <v>0</v>
      </c>
      <c r="AB14" s="163">
        <f t="shared" si="11"/>
        <v>0</v>
      </c>
      <c r="AC14" s="163">
        <f t="shared" si="12"/>
        <v>0</v>
      </c>
      <c r="AD14" s="163"/>
      <c r="AE14" s="163">
        <f t="shared" si="13"/>
        <v>0</v>
      </c>
      <c r="AF14" s="164">
        <f t="shared" si="14"/>
        <v>0</v>
      </c>
      <c r="AG14" s="164">
        <f t="shared" si="15"/>
        <v>0</v>
      </c>
      <c r="AH14" s="164">
        <f t="shared" si="16"/>
        <v>0</v>
      </c>
      <c r="AI14" s="164">
        <f t="shared" si="17"/>
        <v>0</v>
      </c>
      <c r="AJ14" s="164"/>
      <c r="AK14" s="164">
        <f t="shared" si="2"/>
        <v>0</v>
      </c>
      <c r="AL14" s="164">
        <f t="shared" si="18"/>
        <v>0</v>
      </c>
      <c r="AM14" s="164">
        <f t="shared" si="19"/>
        <v>0</v>
      </c>
      <c r="AN14" s="164"/>
      <c r="AO14" s="164">
        <f t="shared" si="20"/>
        <v>0</v>
      </c>
      <c r="AQ14" s="165">
        <f t="shared" si="21"/>
        <v>0</v>
      </c>
      <c r="AR14" s="165">
        <f t="shared" si="22"/>
        <v>0</v>
      </c>
    </row>
    <row r="15" spans="1:45" x14ac:dyDescent="0.45">
      <c r="A15" s="150">
        <v>10</v>
      </c>
      <c r="B15" s="156"/>
      <c r="C15" s="156"/>
      <c r="D15" s="157"/>
      <c r="E15" s="158"/>
      <c r="F15" s="156"/>
      <c r="G15" s="159"/>
      <c r="H15" s="157"/>
      <c r="I15" s="156"/>
      <c r="J15" s="156"/>
      <c r="K15" s="156"/>
      <c r="L15" s="156"/>
      <c r="M15" s="156"/>
      <c r="N15" s="156"/>
      <c r="O15" s="156"/>
      <c r="P15" s="160" t="s">
        <v>42</v>
      </c>
      <c r="Q15" s="161">
        <f t="shared" si="3"/>
        <v>0</v>
      </c>
      <c r="R15" s="153"/>
      <c r="S15" s="150">
        <f t="shared" si="4"/>
        <v>0</v>
      </c>
      <c r="T15" s="150">
        <f t="shared" si="5"/>
        <v>0</v>
      </c>
      <c r="U15" s="150">
        <f t="shared" si="6"/>
        <v>0</v>
      </c>
      <c r="V15" s="150">
        <f t="shared" si="7"/>
        <v>0</v>
      </c>
      <c r="W15" s="162">
        <f t="shared" si="8"/>
        <v>0</v>
      </c>
      <c r="X15" s="150">
        <f t="shared" si="0"/>
        <v>0</v>
      </c>
      <c r="Y15" s="162">
        <f t="shared" si="9"/>
        <v>0</v>
      </c>
      <c r="Z15" s="150">
        <f t="shared" si="1"/>
        <v>0</v>
      </c>
      <c r="AA15" s="162">
        <f t="shared" si="10"/>
        <v>0</v>
      </c>
      <c r="AB15" s="163">
        <f t="shared" si="11"/>
        <v>0</v>
      </c>
      <c r="AC15" s="163">
        <f t="shared" si="12"/>
        <v>0</v>
      </c>
      <c r="AD15" s="163"/>
      <c r="AE15" s="163">
        <f t="shared" si="13"/>
        <v>0</v>
      </c>
      <c r="AF15" s="164">
        <f t="shared" si="14"/>
        <v>0</v>
      </c>
      <c r="AG15" s="164">
        <f t="shared" si="15"/>
        <v>0</v>
      </c>
      <c r="AH15" s="164">
        <f t="shared" si="16"/>
        <v>0</v>
      </c>
      <c r="AI15" s="164">
        <f t="shared" si="17"/>
        <v>0</v>
      </c>
      <c r="AJ15" s="164"/>
      <c r="AK15" s="164">
        <f t="shared" si="2"/>
        <v>0</v>
      </c>
      <c r="AL15" s="164">
        <f t="shared" si="18"/>
        <v>0</v>
      </c>
      <c r="AM15" s="164">
        <f t="shared" si="19"/>
        <v>0</v>
      </c>
      <c r="AN15" s="164"/>
      <c r="AO15" s="164">
        <f t="shared" si="20"/>
        <v>0</v>
      </c>
      <c r="AQ15" s="165">
        <f t="shared" si="21"/>
        <v>0</v>
      </c>
      <c r="AR15" s="165">
        <f t="shared" si="22"/>
        <v>0</v>
      </c>
    </row>
    <row r="16" spans="1:45" x14ac:dyDescent="0.45">
      <c r="A16" s="150">
        <v>11</v>
      </c>
      <c r="B16" s="156"/>
      <c r="C16" s="156"/>
      <c r="D16" s="157"/>
      <c r="E16" s="158"/>
      <c r="F16" s="156"/>
      <c r="G16" s="159"/>
      <c r="H16" s="157"/>
      <c r="I16" s="156"/>
      <c r="J16" s="156"/>
      <c r="K16" s="156"/>
      <c r="L16" s="156"/>
      <c r="M16" s="156"/>
      <c r="N16" s="156"/>
      <c r="O16" s="156"/>
      <c r="P16" s="160" t="s">
        <v>42</v>
      </c>
      <c r="Q16" s="161">
        <f t="shared" si="3"/>
        <v>0</v>
      </c>
      <c r="R16" s="153"/>
      <c r="S16" s="150">
        <f t="shared" si="4"/>
        <v>0</v>
      </c>
      <c r="T16" s="150">
        <f t="shared" si="5"/>
        <v>0</v>
      </c>
      <c r="U16" s="150">
        <f t="shared" si="6"/>
        <v>0</v>
      </c>
      <c r="V16" s="150">
        <f t="shared" si="7"/>
        <v>0</v>
      </c>
      <c r="W16" s="162">
        <f t="shared" si="8"/>
        <v>0</v>
      </c>
      <c r="X16" s="150">
        <f t="shared" si="0"/>
        <v>0</v>
      </c>
      <c r="Y16" s="162">
        <f t="shared" si="9"/>
        <v>0</v>
      </c>
      <c r="Z16" s="150">
        <f t="shared" si="1"/>
        <v>0</v>
      </c>
      <c r="AA16" s="162">
        <f t="shared" si="10"/>
        <v>0</v>
      </c>
      <c r="AB16" s="163">
        <f t="shared" si="11"/>
        <v>0</v>
      </c>
      <c r="AC16" s="163">
        <f t="shared" si="12"/>
        <v>0</v>
      </c>
      <c r="AD16" s="163"/>
      <c r="AE16" s="163">
        <f t="shared" si="13"/>
        <v>0</v>
      </c>
      <c r="AF16" s="164">
        <f t="shared" si="14"/>
        <v>0</v>
      </c>
      <c r="AG16" s="164">
        <f t="shared" si="15"/>
        <v>0</v>
      </c>
      <c r="AH16" s="164">
        <f t="shared" si="16"/>
        <v>0</v>
      </c>
      <c r="AI16" s="164">
        <f t="shared" si="17"/>
        <v>0</v>
      </c>
      <c r="AJ16" s="164"/>
      <c r="AK16" s="164">
        <f t="shared" si="2"/>
        <v>0</v>
      </c>
      <c r="AL16" s="164">
        <f t="shared" si="18"/>
        <v>0</v>
      </c>
      <c r="AM16" s="164">
        <f t="shared" si="19"/>
        <v>0</v>
      </c>
      <c r="AN16" s="164"/>
      <c r="AO16" s="164">
        <f t="shared" si="20"/>
        <v>0</v>
      </c>
      <c r="AQ16" s="165">
        <f t="shared" si="21"/>
        <v>0</v>
      </c>
      <c r="AR16" s="165">
        <f t="shared" si="22"/>
        <v>0</v>
      </c>
    </row>
    <row r="17" spans="1:45" x14ac:dyDescent="0.45">
      <c r="A17" s="150">
        <v>12</v>
      </c>
      <c r="B17" s="156"/>
      <c r="C17" s="156"/>
      <c r="D17" s="157"/>
      <c r="E17" s="158"/>
      <c r="F17" s="156"/>
      <c r="G17" s="159"/>
      <c r="H17" s="157"/>
      <c r="I17" s="156"/>
      <c r="J17" s="156"/>
      <c r="K17" s="156"/>
      <c r="L17" s="156"/>
      <c r="M17" s="156"/>
      <c r="N17" s="156"/>
      <c r="O17" s="156"/>
      <c r="P17" s="160" t="s">
        <v>42</v>
      </c>
      <c r="Q17" s="161">
        <f t="shared" si="3"/>
        <v>0</v>
      </c>
      <c r="R17" s="153"/>
      <c r="S17" s="150">
        <f t="shared" si="4"/>
        <v>0</v>
      </c>
      <c r="T17" s="150">
        <f t="shared" si="5"/>
        <v>0</v>
      </c>
      <c r="U17" s="150">
        <f t="shared" si="6"/>
        <v>0</v>
      </c>
      <c r="V17" s="150">
        <f t="shared" si="7"/>
        <v>0</v>
      </c>
      <c r="W17" s="162">
        <f t="shared" si="8"/>
        <v>0</v>
      </c>
      <c r="X17" s="150">
        <f t="shared" si="0"/>
        <v>0</v>
      </c>
      <c r="Y17" s="162">
        <f t="shared" si="9"/>
        <v>0</v>
      </c>
      <c r="Z17" s="150">
        <f t="shared" si="1"/>
        <v>0</v>
      </c>
      <c r="AA17" s="162">
        <f t="shared" si="10"/>
        <v>0</v>
      </c>
      <c r="AB17" s="163">
        <f t="shared" si="11"/>
        <v>0</v>
      </c>
      <c r="AC17" s="163">
        <f t="shared" si="12"/>
        <v>0</v>
      </c>
      <c r="AD17" s="163"/>
      <c r="AE17" s="163">
        <f t="shared" si="13"/>
        <v>0</v>
      </c>
      <c r="AF17" s="164">
        <f t="shared" si="14"/>
        <v>0</v>
      </c>
      <c r="AG17" s="164">
        <f t="shared" si="15"/>
        <v>0</v>
      </c>
      <c r="AH17" s="164">
        <f t="shared" si="16"/>
        <v>0</v>
      </c>
      <c r="AI17" s="164">
        <f t="shared" si="17"/>
        <v>0</v>
      </c>
      <c r="AJ17" s="164"/>
      <c r="AK17" s="164">
        <f t="shared" si="2"/>
        <v>0</v>
      </c>
      <c r="AL17" s="164">
        <f t="shared" si="18"/>
        <v>0</v>
      </c>
      <c r="AM17" s="164">
        <f t="shared" si="19"/>
        <v>0</v>
      </c>
      <c r="AN17" s="164"/>
      <c r="AO17" s="164">
        <f t="shared" si="20"/>
        <v>0</v>
      </c>
      <c r="AQ17" s="165">
        <f t="shared" si="21"/>
        <v>0</v>
      </c>
      <c r="AR17" s="165">
        <f t="shared" si="22"/>
        <v>0</v>
      </c>
    </row>
    <row r="18" spans="1:45" x14ac:dyDescent="0.45">
      <c r="A18" s="150">
        <v>13</v>
      </c>
      <c r="B18" s="156"/>
      <c r="C18" s="156"/>
      <c r="D18" s="157"/>
      <c r="E18" s="158"/>
      <c r="F18" s="156"/>
      <c r="G18" s="159"/>
      <c r="H18" s="157"/>
      <c r="I18" s="156"/>
      <c r="J18" s="156"/>
      <c r="K18" s="156"/>
      <c r="L18" s="156"/>
      <c r="M18" s="156"/>
      <c r="N18" s="156"/>
      <c r="O18" s="156"/>
      <c r="P18" s="160" t="s">
        <v>42</v>
      </c>
      <c r="Q18" s="161">
        <f t="shared" si="3"/>
        <v>0</v>
      </c>
      <c r="R18" s="153"/>
      <c r="S18" s="150">
        <f t="shared" si="4"/>
        <v>0</v>
      </c>
      <c r="T18" s="150">
        <f t="shared" si="5"/>
        <v>0</v>
      </c>
      <c r="U18" s="150">
        <f t="shared" si="6"/>
        <v>0</v>
      </c>
      <c r="V18" s="150">
        <f t="shared" si="7"/>
        <v>0</v>
      </c>
      <c r="W18" s="162">
        <f t="shared" si="8"/>
        <v>0</v>
      </c>
      <c r="X18" s="150">
        <f t="shared" si="0"/>
        <v>0</v>
      </c>
      <c r="Y18" s="162">
        <f t="shared" si="9"/>
        <v>0</v>
      </c>
      <c r="Z18" s="150">
        <f t="shared" si="1"/>
        <v>0</v>
      </c>
      <c r="AA18" s="162">
        <f t="shared" si="10"/>
        <v>0</v>
      </c>
      <c r="AB18" s="163">
        <f t="shared" si="11"/>
        <v>0</v>
      </c>
      <c r="AC18" s="163">
        <f t="shared" si="12"/>
        <v>0</v>
      </c>
      <c r="AD18" s="163"/>
      <c r="AE18" s="163">
        <f t="shared" si="13"/>
        <v>0</v>
      </c>
      <c r="AF18" s="164">
        <f t="shared" si="14"/>
        <v>0</v>
      </c>
      <c r="AG18" s="164">
        <f t="shared" si="15"/>
        <v>0</v>
      </c>
      <c r="AH18" s="164">
        <f t="shared" si="16"/>
        <v>0</v>
      </c>
      <c r="AI18" s="164">
        <f t="shared" si="17"/>
        <v>0</v>
      </c>
      <c r="AJ18" s="164"/>
      <c r="AK18" s="164">
        <f t="shared" si="2"/>
        <v>0</v>
      </c>
      <c r="AL18" s="164">
        <f t="shared" si="18"/>
        <v>0</v>
      </c>
      <c r="AM18" s="164">
        <f t="shared" si="19"/>
        <v>0</v>
      </c>
      <c r="AN18" s="164"/>
      <c r="AO18" s="164">
        <f t="shared" si="20"/>
        <v>0</v>
      </c>
      <c r="AQ18" s="165">
        <f t="shared" si="21"/>
        <v>0</v>
      </c>
      <c r="AR18" s="165">
        <f t="shared" si="22"/>
        <v>0</v>
      </c>
    </row>
    <row r="19" spans="1:45" x14ac:dyDescent="0.45">
      <c r="A19" s="150">
        <v>14</v>
      </c>
      <c r="B19" s="156"/>
      <c r="C19" s="156"/>
      <c r="D19" s="157"/>
      <c r="E19" s="158"/>
      <c r="F19" s="156"/>
      <c r="G19" s="159"/>
      <c r="H19" s="157"/>
      <c r="I19" s="156"/>
      <c r="J19" s="156"/>
      <c r="K19" s="156"/>
      <c r="L19" s="156"/>
      <c r="M19" s="156"/>
      <c r="N19" s="156"/>
      <c r="O19" s="156"/>
      <c r="P19" s="160" t="s">
        <v>42</v>
      </c>
      <c r="Q19" s="161">
        <f t="shared" si="3"/>
        <v>0</v>
      </c>
      <c r="R19" s="153"/>
      <c r="S19" s="150">
        <f t="shared" si="4"/>
        <v>0</v>
      </c>
      <c r="T19" s="150">
        <f t="shared" si="5"/>
        <v>0</v>
      </c>
      <c r="U19" s="150">
        <f t="shared" si="6"/>
        <v>0</v>
      </c>
      <c r="V19" s="150">
        <f t="shared" si="7"/>
        <v>0</v>
      </c>
      <c r="W19" s="162">
        <f t="shared" si="8"/>
        <v>0</v>
      </c>
      <c r="X19" s="150">
        <f t="shared" si="0"/>
        <v>0</v>
      </c>
      <c r="Y19" s="162">
        <f t="shared" si="9"/>
        <v>0</v>
      </c>
      <c r="Z19" s="150">
        <f t="shared" si="1"/>
        <v>0</v>
      </c>
      <c r="AA19" s="162">
        <f t="shared" si="10"/>
        <v>0</v>
      </c>
      <c r="AB19" s="163">
        <f t="shared" si="11"/>
        <v>0</v>
      </c>
      <c r="AC19" s="163">
        <f t="shared" si="12"/>
        <v>0</v>
      </c>
      <c r="AD19" s="163"/>
      <c r="AE19" s="163">
        <f t="shared" si="13"/>
        <v>0</v>
      </c>
      <c r="AF19" s="164">
        <f t="shared" si="14"/>
        <v>0</v>
      </c>
      <c r="AG19" s="164">
        <f t="shared" si="15"/>
        <v>0</v>
      </c>
      <c r="AH19" s="164">
        <f t="shared" si="16"/>
        <v>0</v>
      </c>
      <c r="AI19" s="164">
        <f t="shared" si="17"/>
        <v>0</v>
      </c>
      <c r="AJ19" s="164"/>
      <c r="AK19" s="164">
        <f t="shared" si="2"/>
        <v>0</v>
      </c>
      <c r="AL19" s="164">
        <f t="shared" si="18"/>
        <v>0</v>
      </c>
      <c r="AM19" s="164">
        <f t="shared" si="19"/>
        <v>0</v>
      </c>
      <c r="AN19" s="164"/>
      <c r="AO19" s="164">
        <f t="shared" si="20"/>
        <v>0</v>
      </c>
      <c r="AQ19" s="165">
        <f t="shared" si="21"/>
        <v>0</v>
      </c>
      <c r="AR19" s="165">
        <f t="shared" si="22"/>
        <v>0</v>
      </c>
    </row>
    <row r="20" spans="1:45" x14ac:dyDescent="0.45">
      <c r="A20" s="150">
        <v>15</v>
      </c>
      <c r="B20" s="156"/>
      <c r="C20" s="156"/>
      <c r="D20" s="157"/>
      <c r="E20" s="158"/>
      <c r="F20" s="156"/>
      <c r="G20" s="159"/>
      <c r="H20" s="157"/>
      <c r="I20" s="156"/>
      <c r="J20" s="156"/>
      <c r="K20" s="156"/>
      <c r="L20" s="156"/>
      <c r="M20" s="156"/>
      <c r="N20" s="156"/>
      <c r="O20" s="156"/>
      <c r="P20" s="160" t="s">
        <v>42</v>
      </c>
      <c r="Q20" s="161">
        <f t="shared" si="3"/>
        <v>0</v>
      </c>
      <c r="R20" s="153"/>
      <c r="S20" s="150">
        <f t="shared" si="4"/>
        <v>0</v>
      </c>
      <c r="T20" s="150">
        <f t="shared" si="5"/>
        <v>0</v>
      </c>
      <c r="U20" s="150">
        <f t="shared" si="6"/>
        <v>0</v>
      </c>
      <c r="V20" s="150">
        <f t="shared" si="7"/>
        <v>0</v>
      </c>
      <c r="W20" s="162">
        <f t="shared" si="8"/>
        <v>0</v>
      </c>
      <c r="X20" s="150">
        <f t="shared" si="0"/>
        <v>0</v>
      </c>
      <c r="Y20" s="162">
        <f t="shared" si="9"/>
        <v>0</v>
      </c>
      <c r="Z20" s="150">
        <f t="shared" si="1"/>
        <v>0</v>
      </c>
      <c r="AA20" s="162">
        <f t="shared" si="10"/>
        <v>0</v>
      </c>
      <c r="AB20" s="163">
        <f t="shared" si="11"/>
        <v>0</v>
      </c>
      <c r="AC20" s="163">
        <f t="shared" si="12"/>
        <v>0</v>
      </c>
      <c r="AD20" s="163"/>
      <c r="AE20" s="163">
        <f t="shared" si="13"/>
        <v>0</v>
      </c>
      <c r="AF20" s="164">
        <f t="shared" si="14"/>
        <v>0</v>
      </c>
      <c r="AG20" s="164">
        <f t="shared" si="15"/>
        <v>0</v>
      </c>
      <c r="AH20" s="164">
        <f t="shared" si="16"/>
        <v>0</v>
      </c>
      <c r="AI20" s="164">
        <f t="shared" si="17"/>
        <v>0</v>
      </c>
      <c r="AJ20" s="164"/>
      <c r="AK20" s="164">
        <f t="shared" si="2"/>
        <v>0</v>
      </c>
      <c r="AL20" s="164">
        <f t="shared" si="18"/>
        <v>0</v>
      </c>
      <c r="AM20" s="164">
        <f t="shared" si="19"/>
        <v>0</v>
      </c>
      <c r="AN20" s="164"/>
      <c r="AO20" s="164">
        <f t="shared" si="20"/>
        <v>0</v>
      </c>
      <c r="AQ20" s="165">
        <f t="shared" si="21"/>
        <v>0</v>
      </c>
      <c r="AR20" s="165">
        <f t="shared" si="22"/>
        <v>0</v>
      </c>
    </row>
    <row r="21" spans="1:45" x14ac:dyDescent="0.45">
      <c r="A21" s="167"/>
      <c r="B21" s="3"/>
      <c r="C21" s="3"/>
      <c r="D21" s="3"/>
      <c r="E21" s="3"/>
      <c r="F21" s="821" t="s">
        <v>43</v>
      </c>
      <c r="G21" s="821"/>
      <c r="H21" s="821"/>
      <c r="I21" s="169">
        <f>AQ21</f>
        <v>0</v>
      </c>
      <c r="J21" s="822" t="s">
        <v>44</v>
      </c>
      <c r="K21" s="823"/>
      <c r="L21" s="823"/>
      <c r="M21" s="823"/>
      <c r="N21" s="823"/>
      <c r="O21" s="170">
        <f>AR21</f>
        <v>0</v>
      </c>
      <c r="P21" s="171" t="s">
        <v>5</v>
      </c>
      <c r="Q21" s="169">
        <f>SUM(Q6:Q20)</f>
        <v>0</v>
      </c>
      <c r="R21" s="153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3">
        <f>SUM(AQ6:AQ20)</f>
        <v>0</v>
      </c>
      <c r="AR21" s="173">
        <f>SUM(AR6:AR20)</f>
        <v>0</v>
      </c>
    </row>
    <row r="22" spans="1:45" x14ac:dyDescent="0.45">
      <c r="A22" s="174"/>
      <c r="F22" s="175"/>
      <c r="G22" s="175"/>
      <c r="H22" s="175"/>
      <c r="I22" s="176"/>
      <c r="J22" s="175"/>
      <c r="K22" s="175"/>
      <c r="L22" s="175"/>
      <c r="M22" s="175"/>
      <c r="N22" s="175"/>
      <c r="O22" s="175"/>
      <c r="P22" s="175"/>
      <c r="Q22" s="176"/>
      <c r="R22" s="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48"/>
      <c r="AR22" s="177"/>
      <c r="AS22" s="177"/>
    </row>
    <row r="23" spans="1:45" x14ac:dyDescent="0.45">
      <c r="A23" s="174"/>
      <c r="F23" s="175"/>
      <c r="G23" s="175"/>
      <c r="H23" s="175"/>
      <c r="I23" s="176"/>
      <c r="J23" s="175"/>
      <c r="K23" s="175"/>
      <c r="L23" s="175"/>
      <c r="M23" s="175"/>
      <c r="N23" s="175"/>
      <c r="O23" s="175"/>
      <c r="P23" s="175"/>
      <c r="Q23" s="176"/>
      <c r="R23" s="3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48"/>
      <c r="AR23" s="177"/>
      <c r="AS23" s="177"/>
    </row>
    <row r="24" spans="1:45" x14ac:dyDescent="0.45">
      <c r="A24" s="174"/>
      <c r="F24" s="175"/>
      <c r="G24" s="175"/>
      <c r="H24" s="175"/>
      <c r="I24" s="176"/>
      <c r="J24" s="175"/>
      <c r="K24" s="175"/>
      <c r="L24" s="175"/>
      <c r="M24" s="175"/>
      <c r="N24" s="175"/>
      <c r="O24" s="175"/>
      <c r="P24" s="175"/>
      <c r="Q24" s="176"/>
      <c r="R24" s="3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48"/>
      <c r="AR24" s="177"/>
      <c r="AS24" s="177"/>
    </row>
    <row r="25" spans="1:45" x14ac:dyDescent="0.45">
      <c r="A25" s="174"/>
      <c r="F25" s="178"/>
      <c r="G25" s="178"/>
      <c r="H25" s="178"/>
      <c r="I25" s="179"/>
      <c r="J25" s="178"/>
      <c r="K25" s="178"/>
      <c r="L25" s="178"/>
      <c r="M25" s="178"/>
      <c r="N25" s="178"/>
      <c r="O25" s="178"/>
      <c r="P25" s="178"/>
      <c r="Q25" s="178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43" t="s">
        <v>45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6" t="s">
        <v>2</v>
      </c>
      <c r="B27" s="816" t="s">
        <v>3</v>
      </c>
      <c r="C27" s="816"/>
      <c r="D27" s="816"/>
      <c r="E27" s="816"/>
      <c r="F27" s="816"/>
      <c r="G27" s="816"/>
      <c r="H27" s="816" t="s">
        <v>4</v>
      </c>
      <c r="I27" s="816"/>
      <c r="J27" s="816"/>
      <c r="K27" s="816"/>
      <c r="L27" s="816"/>
      <c r="M27" s="816"/>
      <c r="N27" s="816"/>
      <c r="O27" s="816"/>
      <c r="P27" s="147" t="s">
        <v>46</v>
      </c>
      <c r="Q27" s="816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6"/>
      <c r="B28" s="816" t="s">
        <v>6</v>
      </c>
      <c r="C28" s="815" t="s">
        <v>7</v>
      </c>
      <c r="D28" s="816" t="s">
        <v>8</v>
      </c>
      <c r="E28" s="816"/>
      <c r="F28" s="815" t="s">
        <v>9</v>
      </c>
      <c r="G28" s="816" t="s">
        <v>10</v>
      </c>
      <c r="H28" s="816" t="s">
        <v>11</v>
      </c>
      <c r="I28" s="816" t="s">
        <v>12</v>
      </c>
      <c r="J28" s="815" t="s">
        <v>13</v>
      </c>
      <c r="K28" s="817" t="s">
        <v>14</v>
      </c>
      <c r="L28" s="815" t="s">
        <v>15</v>
      </c>
      <c r="M28" s="815"/>
      <c r="N28" s="817" t="s">
        <v>16</v>
      </c>
      <c r="O28" s="815" t="s">
        <v>17</v>
      </c>
      <c r="P28" s="815" t="s">
        <v>18</v>
      </c>
      <c r="Q28" s="816"/>
      <c r="R28" s="3"/>
      <c r="S28" s="3"/>
      <c r="T28" s="827" t="s">
        <v>19</v>
      </c>
      <c r="U28" s="828"/>
      <c r="V28" s="828"/>
      <c r="W28" s="828"/>
      <c r="X28" s="828"/>
      <c r="Y28" s="829"/>
      <c r="Z28" s="830" t="s">
        <v>47</v>
      </c>
      <c r="AA28" s="831"/>
      <c r="AB28" s="831"/>
      <c r="AC28" s="832"/>
      <c r="AD28" s="819" t="s">
        <v>4</v>
      </c>
      <c r="AE28" s="819" t="s">
        <v>25</v>
      </c>
      <c r="AF28" s="819" t="s">
        <v>39</v>
      </c>
      <c r="AG28" s="819" t="s">
        <v>40</v>
      </c>
      <c r="AH28" s="819" t="s">
        <v>48</v>
      </c>
      <c r="AI28" s="819" t="s">
        <v>49</v>
      </c>
      <c r="AJ28" s="819" t="s">
        <v>50</v>
      </c>
      <c r="AK28" s="833" t="s">
        <v>39</v>
      </c>
      <c r="AL28" s="826" t="s">
        <v>51</v>
      </c>
      <c r="AM28" s="819" t="s">
        <v>23</v>
      </c>
      <c r="AN28" s="834" t="s">
        <v>52</v>
      </c>
      <c r="AO28" s="182"/>
      <c r="AP28" s="183"/>
    </row>
    <row r="29" spans="1:45" ht="63" x14ac:dyDescent="0.45">
      <c r="A29" s="816"/>
      <c r="B29" s="816"/>
      <c r="C29" s="815"/>
      <c r="D29" s="146" t="s">
        <v>4</v>
      </c>
      <c r="E29" s="146" t="s">
        <v>25</v>
      </c>
      <c r="F29" s="816"/>
      <c r="G29" s="816"/>
      <c r="H29" s="816"/>
      <c r="I29" s="816"/>
      <c r="J29" s="816"/>
      <c r="K29" s="818"/>
      <c r="L29" s="149" t="s">
        <v>26</v>
      </c>
      <c r="M29" s="149" t="s">
        <v>27</v>
      </c>
      <c r="N29" s="818"/>
      <c r="O29" s="815"/>
      <c r="P29" s="815"/>
      <c r="Q29" s="816"/>
      <c r="R29" s="153"/>
      <c r="S29" s="150" t="s">
        <v>53</v>
      </c>
      <c r="T29" s="150" t="s">
        <v>54</v>
      </c>
      <c r="U29" s="150" t="s">
        <v>32</v>
      </c>
      <c r="V29" s="150" t="s">
        <v>33</v>
      </c>
      <c r="W29" s="150" t="s">
        <v>55</v>
      </c>
      <c r="X29" s="150" t="s">
        <v>34</v>
      </c>
      <c r="Y29" s="150" t="s">
        <v>19</v>
      </c>
      <c r="Z29" s="150" t="s">
        <v>54</v>
      </c>
      <c r="AA29" s="150" t="s">
        <v>56</v>
      </c>
      <c r="AB29" s="150" t="s">
        <v>34</v>
      </c>
      <c r="AC29" s="150" t="s">
        <v>47</v>
      </c>
      <c r="AD29" s="820"/>
      <c r="AE29" s="820"/>
      <c r="AF29" s="820"/>
      <c r="AG29" s="820"/>
      <c r="AH29" s="820"/>
      <c r="AI29" s="820"/>
      <c r="AJ29" s="820"/>
      <c r="AK29" s="833"/>
      <c r="AL29" s="826"/>
      <c r="AM29" s="820"/>
      <c r="AN29" s="835"/>
      <c r="AO29" s="151" t="s">
        <v>19</v>
      </c>
      <c r="AP29" s="150" t="s">
        <v>47</v>
      </c>
    </row>
    <row r="30" spans="1:45" x14ac:dyDescent="0.45">
      <c r="A30" s="150">
        <v>1</v>
      </c>
      <c r="B30" s="184"/>
      <c r="C30" s="156"/>
      <c r="D30" s="157"/>
      <c r="E30" s="157"/>
      <c r="F30" s="156"/>
      <c r="G30" s="159"/>
      <c r="H30" s="157"/>
      <c r="I30" s="156"/>
      <c r="J30" s="156"/>
      <c r="K30" s="156"/>
      <c r="L30" s="156"/>
      <c r="M30" s="156"/>
      <c r="N30" s="156"/>
      <c r="O30" s="156"/>
      <c r="P30" s="160" t="s">
        <v>42</v>
      </c>
      <c r="Q30" s="602">
        <f>AN30</f>
        <v>0</v>
      </c>
      <c r="R30" s="153"/>
      <c r="S30" s="150">
        <f>IF(I30=0,0, IF(I30="ตรี", 1, 2))</f>
        <v>0</v>
      </c>
      <c r="T30" s="150">
        <f>IF(H30=0,0, IF(AND(H30&lt;20, J30="สอนครั้งแรก"), 2, IF(AND(H30&lt;20, J30="สอนซ้ำ"), 1, 0)))</f>
        <v>0</v>
      </c>
      <c r="U30" s="150">
        <f>IF(H30=0,0, IF(AND(H30&gt;=20, H30&lt;=50), 1, 0))</f>
        <v>0</v>
      </c>
      <c r="V30" s="150">
        <f>IF(U30=0,0, IF(AND(U30=1, J30="สอนครั้งแรก"), 3, IF(AND(U30=1, J30="สอนซ้ำ"), 2, 0)))</f>
        <v>0</v>
      </c>
      <c r="W30" s="150">
        <f>IF(H30=0,0, IF(AND(H30&gt;50, J30="สอนครั้งแรก"), 3+((H30-50)/50), IF(AND(H30&gt;50, J30="สอนซ้ำ"), 2+((H30-50)/50), 0)))</f>
        <v>0</v>
      </c>
      <c r="X30" s="150">
        <f>IF(W30=0,0, IF(W30&gt;6, 6, W30))</f>
        <v>0</v>
      </c>
      <c r="Y30" s="150">
        <f>IF(H30=0,0, IF(H30&lt;20, T30*D30, IF(U30=1, V30*D30, IF(H30&gt;50, X30*D30,0))))</f>
        <v>0</v>
      </c>
      <c r="Z30" s="150">
        <f>IF(H30=0,0, IF(AND(H30&lt;=20, J30="สอนครั้งแรก"), 4, IF(AND(H30&lt;=20, J30="สอนซ้ำ"), 3, 0)))</f>
        <v>0</v>
      </c>
      <c r="AA30" s="150">
        <f>IF(H30=0,0, IF(AND(H30&gt;20, J30="สอนครั้งแรก"), 4+((H30-20)/20), IF(AND(H30&gt;20, J30="สอนซ้ำ"), 3+((H30-20)/20), 0)))</f>
        <v>0</v>
      </c>
      <c r="AB30" s="150">
        <f>IF(AA30=0,0, IF(AA30&gt;6, 6, AA30))</f>
        <v>0</v>
      </c>
      <c r="AC30" s="150">
        <f>IF(H30=0,0, IF(H30&lt;=20, Z30*D30, IF(H30&gt;20, AB30*D30, 0)))</f>
        <v>0</v>
      </c>
      <c r="AD30" s="150">
        <f>IF(H30=0,0, IF(I30="ตรี",Y30, AC30))</f>
        <v>0</v>
      </c>
      <c r="AE30" s="150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50">
        <f>IF(L30=0,0, IF(L30="ปสม.", 0*M30, (3*M30)/15))</f>
        <v>0</v>
      </c>
      <c r="AG30" s="150">
        <f>IF(N30=0,0, IF(N30="นอกเวลา", (1*D30)+(1*E30), 0))</f>
        <v>0</v>
      </c>
      <c r="AH30" s="150">
        <f>IF(S30=1, Y30, IF(S30=2, AC30, 0))</f>
        <v>0</v>
      </c>
      <c r="AI30" s="150">
        <f>AE30+AD30</f>
        <v>0</v>
      </c>
      <c r="AJ30" s="150">
        <f t="shared" ref="AJ30:AJ49" si="23">IF(J30="สอนซ้ำ", AI30*K30, AI30)</f>
        <v>0</v>
      </c>
      <c r="AK30" s="156">
        <f>IF(L30=0,0, IF(L30="อคร.", AJ30+AF30, AJ30))</f>
        <v>0</v>
      </c>
      <c r="AL30" s="150">
        <f>AK30*G30</f>
        <v>0</v>
      </c>
      <c r="AM30" s="150">
        <f>IF(O30=0,0, IF(O30="EN", AL30*1.5, AL30))</f>
        <v>0</v>
      </c>
      <c r="AN30" s="150">
        <f>IF(N30=0,0, IF(N30="นอกเวลา", AG30+AM30,AM30))</f>
        <v>0</v>
      </c>
      <c r="AO30" s="185">
        <f>IF(S30=1, AN30, 0)</f>
        <v>0</v>
      </c>
      <c r="AP30" s="185">
        <f>IF(S30=2, AN30, 0)</f>
        <v>0</v>
      </c>
    </row>
    <row r="31" spans="1:45" x14ac:dyDescent="0.45">
      <c r="A31" s="150">
        <v>2</v>
      </c>
      <c r="B31" s="184"/>
      <c r="C31" s="156"/>
      <c r="D31" s="157"/>
      <c r="E31" s="157"/>
      <c r="F31" s="156"/>
      <c r="G31" s="159"/>
      <c r="H31" s="157"/>
      <c r="I31" s="156"/>
      <c r="J31" s="156"/>
      <c r="K31" s="156"/>
      <c r="L31" s="156"/>
      <c r="M31" s="156"/>
      <c r="N31" s="156"/>
      <c r="O31" s="156"/>
      <c r="P31" s="160" t="s">
        <v>42</v>
      </c>
      <c r="Q31" s="602">
        <f t="shared" ref="Q31:Q49" si="24">AN31</f>
        <v>0</v>
      </c>
      <c r="R31" s="153"/>
      <c r="S31" s="150">
        <f t="shared" ref="S31:S49" si="25">IF(I31=0,0, IF(I31="ตรี", 1, 2))</f>
        <v>0</v>
      </c>
      <c r="T31" s="150">
        <f t="shared" ref="T31:T49" si="26">IF(H31=0,0, IF(AND(H31&lt;20, J31="สอนครั้งแรก"), 2, IF(AND(H31&lt;20, J31="สอนซ้ำ"), 1, 0)))</f>
        <v>0</v>
      </c>
      <c r="U31" s="150">
        <f t="shared" ref="U31:U49" si="27">IF(H31=0,0, IF(AND(H31&gt;=20, H31&lt;=50), 1, 0))</f>
        <v>0</v>
      </c>
      <c r="V31" s="150">
        <f t="shared" ref="V31:V49" si="28">IF(U31=0,0, IF(AND(U31=1, J31="สอนครั้งแรก"), 3, IF(AND(U31=1, J31="สอนซ้ำ"), 2, 0)))</f>
        <v>0</v>
      </c>
      <c r="W31" s="150">
        <f t="shared" ref="W31:W49" si="29">IF(H31=0,0, IF(AND(H31&gt;50, J31="สอนครั้งแรก"), 3+((H31-50)/50), IF(AND(H31&gt;50, J31="สอนซ้ำ"), 2+((H31-50)/50), 0)))</f>
        <v>0</v>
      </c>
      <c r="X31" s="150">
        <f t="shared" ref="X31:X49" si="30">IF(W31=0,0, IF(W31&gt;6, 6, W31))</f>
        <v>0</v>
      </c>
      <c r="Y31" s="150">
        <f t="shared" ref="Y31:Y49" si="31">IF(H31=0,0, IF(H31&lt;20, T31*D31, IF(U31=1, V31*D31, IF(H31&gt;50, X31*D31,0))))</f>
        <v>0</v>
      </c>
      <c r="Z31" s="150">
        <f t="shared" ref="Z31:Z49" si="32">IF(H31=0,0, IF(AND(H31&lt;=20, J31="สอนครั้งแรก"), 4, IF(AND(H31&lt;=20, J31="สอนซ้ำ"), 3, 0)))</f>
        <v>0</v>
      </c>
      <c r="AA31" s="150">
        <f t="shared" ref="AA31:AA49" si="33">IF(H31=0,0, IF(AND(H31&gt;20, J31="สอนครั้งแรก"), 4+((H31-20)/20), IF(AND(H31&gt;20, J31="สอนซ้ำ"), 3+((H31-20)/20), 0)))</f>
        <v>0</v>
      </c>
      <c r="AB31" s="150">
        <f t="shared" ref="AB31:AB49" si="34">IF(AA31=0,0, IF(AA31&gt;6, 6, AA31))</f>
        <v>0</v>
      </c>
      <c r="AC31" s="150">
        <f t="shared" ref="AC31:AC49" si="35">IF(H31=0,0, IF(H31&lt;=20, Z31*D31, IF(H31&gt;20, AB31*D31, 0)))</f>
        <v>0</v>
      </c>
      <c r="AD31" s="150">
        <f t="shared" ref="AD31:AD49" si="36">IF(H31=0,0, IF(I31="ตรี",Y31, AC31))</f>
        <v>0</v>
      </c>
      <c r="AE31" s="150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150">
        <f t="shared" ref="AF31:AF49" si="38">IF(L31=0,0, IF(L31="ปสม.", 0*M31, (3*M31)/15))</f>
        <v>0</v>
      </c>
      <c r="AG31" s="150">
        <f t="shared" ref="AG31:AG49" si="39">IF(N31=0,0, IF(N31="นอกเวลา", (1*D31)+(1*E31), 0))</f>
        <v>0</v>
      </c>
      <c r="AH31" s="150">
        <f t="shared" ref="AH31:AH49" si="40">IF(S31=1, Y31, IF(S31=2, AC31, 0))</f>
        <v>0</v>
      </c>
      <c r="AI31" s="150">
        <f t="shared" ref="AI31:AI49" si="41">IF(L31=0,0, IF(L31="อคร.", (AH31+AE31)+AF31, AH31+AE31))</f>
        <v>0</v>
      </c>
      <c r="AJ31" s="150">
        <f t="shared" si="23"/>
        <v>0</v>
      </c>
      <c r="AK31" s="156">
        <f t="shared" ref="AK31:AK49" si="42">IF(L31=0,0, IF(L31="อคร.", AJ31+AF31, AJ31))</f>
        <v>0</v>
      </c>
      <c r="AL31" s="150">
        <f t="shared" ref="AL31:AL49" si="43">AJ31*G31</f>
        <v>0</v>
      </c>
      <c r="AM31" s="150">
        <f t="shared" ref="AM31:AM49" si="44">IF(O31=0,0, IF(O31="EN", AL31*1.5, AL31))</f>
        <v>0</v>
      </c>
      <c r="AN31" s="150">
        <f t="shared" ref="AN31:AN49" si="45">IF(N31=0,0, IF(N31="นอกเวลา", AG31+AM31,AM31))</f>
        <v>0</v>
      </c>
      <c r="AO31" s="185">
        <f t="shared" ref="AO31:AO49" si="46">IF(S31=1, AN31, 0)</f>
        <v>0</v>
      </c>
      <c r="AP31" s="185">
        <f t="shared" ref="AP31:AP49" si="47">IF(S31=2, AN31, 0)</f>
        <v>0</v>
      </c>
    </row>
    <row r="32" spans="1:45" x14ac:dyDescent="0.45">
      <c r="A32" s="150">
        <v>3</v>
      </c>
      <c r="B32" s="184"/>
      <c r="C32" s="156"/>
      <c r="D32" s="157"/>
      <c r="E32" s="157"/>
      <c r="F32" s="156"/>
      <c r="G32" s="159"/>
      <c r="H32" s="157"/>
      <c r="I32" s="156"/>
      <c r="J32" s="156"/>
      <c r="K32" s="156"/>
      <c r="L32" s="156"/>
      <c r="M32" s="156"/>
      <c r="N32" s="156"/>
      <c r="O32" s="156"/>
      <c r="P32" s="160" t="s">
        <v>42</v>
      </c>
      <c r="Q32" s="602">
        <f t="shared" si="24"/>
        <v>0</v>
      </c>
      <c r="R32" s="153"/>
      <c r="S32" s="150">
        <f t="shared" si="25"/>
        <v>0</v>
      </c>
      <c r="T32" s="150">
        <f t="shared" si="26"/>
        <v>0</v>
      </c>
      <c r="U32" s="150">
        <f t="shared" si="27"/>
        <v>0</v>
      </c>
      <c r="V32" s="150">
        <f t="shared" si="28"/>
        <v>0</v>
      </c>
      <c r="W32" s="150">
        <f t="shared" si="29"/>
        <v>0</v>
      </c>
      <c r="X32" s="150">
        <f t="shared" si="30"/>
        <v>0</v>
      </c>
      <c r="Y32" s="150">
        <f t="shared" si="31"/>
        <v>0</v>
      </c>
      <c r="Z32" s="150">
        <f t="shared" si="32"/>
        <v>0</v>
      </c>
      <c r="AA32" s="150">
        <f t="shared" si="33"/>
        <v>0</v>
      </c>
      <c r="AB32" s="150">
        <f t="shared" si="34"/>
        <v>0</v>
      </c>
      <c r="AC32" s="150">
        <f t="shared" si="35"/>
        <v>0</v>
      </c>
      <c r="AD32" s="150">
        <f t="shared" si="36"/>
        <v>0</v>
      </c>
      <c r="AE32" s="150">
        <f t="shared" si="37"/>
        <v>0</v>
      </c>
      <c r="AF32" s="150">
        <f t="shared" si="38"/>
        <v>0</v>
      </c>
      <c r="AG32" s="150">
        <f t="shared" si="39"/>
        <v>0</v>
      </c>
      <c r="AH32" s="150">
        <f t="shared" si="40"/>
        <v>0</v>
      </c>
      <c r="AI32" s="150">
        <f t="shared" si="41"/>
        <v>0</v>
      </c>
      <c r="AJ32" s="150">
        <f t="shared" si="23"/>
        <v>0</v>
      </c>
      <c r="AK32" s="156">
        <f t="shared" si="42"/>
        <v>0</v>
      </c>
      <c r="AL32" s="150">
        <f t="shared" si="43"/>
        <v>0</v>
      </c>
      <c r="AM32" s="150">
        <f t="shared" si="44"/>
        <v>0</v>
      </c>
      <c r="AN32" s="150">
        <f t="shared" si="45"/>
        <v>0</v>
      </c>
      <c r="AO32" s="185">
        <f t="shared" si="46"/>
        <v>0</v>
      </c>
      <c r="AP32" s="185">
        <f t="shared" si="47"/>
        <v>0</v>
      </c>
    </row>
    <row r="33" spans="1:42" x14ac:dyDescent="0.45">
      <c r="A33" s="150">
        <v>4</v>
      </c>
      <c r="B33" s="184"/>
      <c r="C33" s="156"/>
      <c r="D33" s="157"/>
      <c r="E33" s="157"/>
      <c r="F33" s="156"/>
      <c r="G33" s="159"/>
      <c r="H33" s="157"/>
      <c r="I33" s="156"/>
      <c r="J33" s="156"/>
      <c r="K33" s="156"/>
      <c r="L33" s="156"/>
      <c r="M33" s="156"/>
      <c r="N33" s="156"/>
      <c r="O33" s="156"/>
      <c r="P33" s="160" t="s">
        <v>42</v>
      </c>
      <c r="Q33" s="602">
        <f t="shared" si="24"/>
        <v>0</v>
      </c>
      <c r="R33" s="153"/>
      <c r="S33" s="150">
        <f t="shared" si="25"/>
        <v>0</v>
      </c>
      <c r="T33" s="150">
        <f t="shared" si="26"/>
        <v>0</v>
      </c>
      <c r="U33" s="150">
        <f t="shared" si="27"/>
        <v>0</v>
      </c>
      <c r="V33" s="150">
        <f t="shared" si="28"/>
        <v>0</v>
      </c>
      <c r="W33" s="150">
        <f t="shared" si="29"/>
        <v>0</v>
      </c>
      <c r="X33" s="150">
        <f t="shared" si="30"/>
        <v>0</v>
      </c>
      <c r="Y33" s="150">
        <f t="shared" si="31"/>
        <v>0</v>
      </c>
      <c r="Z33" s="150">
        <f t="shared" si="32"/>
        <v>0</v>
      </c>
      <c r="AA33" s="150">
        <f t="shared" si="33"/>
        <v>0</v>
      </c>
      <c r="AB33" s="150">
        <f t="shared" si="34"/>
        <v>0</v>
      </c>
      <c r="AC33" s="150">
        <f t="shared" si="35"/>
        <v>0</v>
      </c>
      <c r="AD33" s="150">
        <f t="shared" si="36"/>
        <v>0</v>
      </c>
      <c r="AE33" s="150">
        <f t="shared" si="37"/>
        <v>0</v>
      </c>
      <c r="AF33" s="150">
        <f t="shared" si="38"/>
        <v>0</v>
      </c>
      <c r="AG33" s="150">
        <f t="shared" si="39"/>
        <v>0</v>
      </c>
      <c r="AH33" s="150">
        <f t="shared" si="40"/>
        <v>0</v>
      </c>
      <c r="AI33" s="150">
        <f t="shared" si="41"/>
        <v>0</v>
      </c>
      <c r="AJ33" s="150">
        <f t="shared" si="23"/>
        <v>0</v>
      </c>
      <c r="AK33" s="156">
        <f t="shared" si="42"/>
        <v>0</v>
      </c>
      <c r="AL33" s="150">
        <f t="shared" si="43"/>
        <v>0</v>
      </c>
      <c r="AM33" s="150">
        <f t="shared" si="44"/>
        <v>0</v>
      </c>
      <c r="AN33" s="150">
        <f t="shared" si="45"/>
        <v>0</v>
      </c>
      <c r="AO33" s="185">
        <f t="shared" si="46"/>
        <v>0</v>
      </c>
      <c r="AP33" s="185">
        <f t="shared" si="47"/>
        <v>0</v>
      </c>
    </row>
    <row r="34" spans="1:42" x14ac:dyDescent="0.45">
      <c r="A34" s="150">
        <v>5</v>
      </c>
      <c r="B34" s="184"/>
      <c r="C34" s="156"/>
      <c r="D34" s="157"/>
      <c r="E34" s="157"/>
      <c r="F34" s="156"/>
      <c r="G34" s="159"/>
      <c r="H34" s="157"/>
      <c r="I34" s="156"/>
      <c r="J34" s="156"/>
      <c r="K34" s="156"/>
      <c r="L34" s="156"/>
      <c r="M34" s="156"/>
      <c r="N34" s="156"/>
      <c r="O34" s="156"/>
      <c r="P34" s="160" t="s">
        <v>42</v>
      </c>
      <c r="Q34" s="602">
        <f t="shared" si="24"/>
        <v>0</v>
      </c>
      <c r="R34" s="153"/>
      <c r="S34" s="150">
        <f t="shared" si="25"/>
        <v>0</v>
      </c>
      <c r="T34" s="150">
        <f t="shared" si="26"/>
        <v>0</v>
      </c>
      <c r="U34" s="150">
        <f t="shared" si="27"/>
        <v>0</v>
      </c>
      <c r="V34" s="150">
        <f t="shared" si="28"/>
        <v>0</v>
      </c>
      <c r="W34" s="150">
        <f t="shared" si="29"/>
        <v>0</v>
      </c>
      <c r="X34" s="150">
        <f t="shared" si="30"/>
        <v>0</v>
      </c>
      <c r="Y34" s="150">
        <f t="shared" si="31"/>
        <v>0</v>
      </c>
      <c r="Z34" s="150">
        <f t="shared" si="32"/>
        <v>0</v>
      </c>
      <c r="AA34" s="150">
        <f t="shared" si="33"/>
        <v>0</v>
      </c>
      <c r="AB34" s="150">
        <f t="shared" si="34"/>
        <v>0</v>
      </c>
      <c r="AC34" s="150">
        <f t="shared" si="35"/>
        <v>0</v>
      </c>
      <c r="AD34" s="150">
        <f t="shared" si="36"/>
        <v>0</v>
      </c>
      <c r="AE34" s="150">
        <f t="shared" si="37"/>
        <v>0</v>
      </c>
      <c r="AF34" s="150">
        <f t="shared" si="38"/>
        <v>0</v>
      </c>
      <c r="AG34" s="150">
        <f t="shared" si="39"/>
        <v>0</v>
      </c>
      <c r="AH34" s="150">
        <f t="shared" si="40"/>
        <v>0</v>
      </c>
      <c r="AI34" s="150">
        <f t="shared" si="41"/>
        <v>0</v>
      </c>
      <c r="AJ34" s="150">
        <f t="shared" si="23"/>
        <v>0</v>
      </c>
      <c r="AK34" s="156">
        <f t="shared" si="42"/>
        <v>0</v>
      </c>
      <c r="AL34" s="150">
        <f t="shared" si="43"/>
        <v>0</v>
      </c>
      <c r="AM34" s="150">
        <f t="shared" si="44"/>
        <v>0</v>
      </c>
      <c r="AN34" s="150">
        <f t="shared" si="45"/>
        <v>0</v>
      </c>
      <c r="AO34" s="185">
        <f t="shared" si="46"/>
        <v>0</v>
      </c>
      <c r="AP34" s="185">
        <f t="shared" si="47"/>
        <v>0</v>
      </c>
    </row>
    <row r="35" spans="1:42" x14ac:dyDescent="0.45">
      <c r="A35" s="150">
        <v>6</v>
      </c>
      <c r="B35" s="184"/>
      <c r="C35" s="156"/>
      <c r="D35" s="157"/>
      <c r="E35" s="157"/>
      <c r="F35" s="156"/>
      <c r="G35" s="159"/>
      <c r="H35" s="157"/>
      <c r="I35" s="156"/>
      <c r="J35" s="156"/>
      <c r="K35" s="156"/>
      <c r="L35" s="156"/>
      <c r="M35" s="156"/>
      <c r="N35" s="156"/>
      <c r="O35" s="156"/>
      <c r="P35" s="160" t="s">
        <v>42</v>
      </c>
      <c r="Q35" s="602">
        <f t="shared" si="24"/>
        <v>0</v>
      </c>
      <c r="R35" s="153"/>
      <c r="S35" s="150">
        <f t="shared" si="25"/>
        <v>0</v>
      </c>
      <c r="T35" s="150">
        <f t="shared" si="26"/>
        <v>0</v>
      </c>
      <c r="U35" s="150">
        <f t="shared" si="27"/>
        <v>0</v>
      </c>
      <c r="V35" s="150">
        <f t="shared" si="28"/>
        <v>0</v>
      </c>
      <c r="W35" s="150">
        <f t="shared" si="29"/>
        <v>0</v>
      </c>
      <c r="X35" s="150">
        <f t="shared" si="30"/>
        <v>0</v>
      </c>
      <c r="Y35" s="150">
        <f t="shared" si="31"/>
        <v>0</v>
      </c>
      <c r="Z35" s="150">
        <f t="shared" si="32"/>
        <v>0</v>
      </c>
      <c r="AA35" s="150">
        <f t="shared" si="33"/>
        <v>0</v>
      </c>
      <c r="AB35" s="150">
        <f t="shared" si="34"/>
        <v>0</v>
      </c>
      <c r="AC35" s="150">
        <f t="shared" si="35"/>
        <v>0</v>
      </c>
      <c r="AD35" s="150">
        <f t="shared" si="36"/>
        <v>0</v>
      </c>
      <c r="AE35" s="150">
        <f t="shared" si="37"/>
        <v>0</v>
      </c>
      <c r="AF35" s="150">
        <f t="shared" si="38"/>
        <v>0</v>
      </c>
      <c r="AG35" s="150">
        <f t="shared" si="39"/>
        <v>0</v>
      </c>
      <c r="AH35" s="150">
        <f t="shared" si="40"/>
        <v>0</v>
      </c>
      <c r="AI35" s="150">
        <f t="shared" si="41"/>
        <v>0</v>
      </c>
      <c r="AJ35" s="150">
        <f t="shared" si="23"/>
        <v>0</v>
      </c>
      <c r="AK35" s="156">
        <f t="shared" si="42"/>
        <v>0</v>
      </c>
      <c r="AL35" s="150">
        <f t="shared" si="43"/>
        <v>0</v>
      </c>
      <c r="AM35" s="150">
        <f t="shared" si="44"/>
        <v>0</v>
      </c>
      <c r="AN35" s="150">
        <f t="shared" si="45"/>
        <v>0</v>
      </c>
      <c r="AO35" s="185">
        <f t="shared" si="46"/>
        <v>0</v>
      </c>
      <c r="AP35" s="185">
        <f t="shared" si="47"/>
        <v>0</v>
      </c>
    </row>
    <row r="36" spans="1:42" x14ac:dyDescent="0.45">
      <c r="A36" s="150">
        <v>7</v>
      </c>
      <c r="B36" s="184"/>
      <c r="C36" s="156"/>
      <c r="D36" s="157"/>
      <c r="E36" s="157"/>
      <c r="F36" s="156"/>
      <c r="G36" s="159"/>
      <c r="H36" s="157"/>
      <c r="I36" s="156"/>
      <c r="J36" s="156"/>
      <c r="K36" s="156"/>
      <c r="L36" s="156"/>
      <c r="M36" s="156"/>
      <c r="N36" s="156"/>
      <c r="O36" s="156"/>
      <c r="P36" s="160" t="s">
        <v>42</v>
      </c>
      <c r="Q36" s="602">
        <f t="shared" si="24"/>
        <v>0</v>
      </c>
      <c r="R36" s="153"/>
      <c r="S36" s="150">
        <f t="shared" si="25"/>
        <v>0</v>
      </c>
      <c r="T36" s="150">
        <f t="shared" si="26"/>
        <v>0</v>
      </c>
      <c r="U36" s="150">
        <f t="shared" si="27"/>
        <v>0</v>
      </c>
      <c r="V36" s="150">
        <f t="shared" si="28"/>
        <v>0</v>
      </c>
      <c r="W36" s="150">
        <f t="shared" si="29"/>
        <v>0</v>
      </c>
      <c r="X36" s="150">
        <f t="shared" si="30"/>
        <v>0</v>
      </c>
      <c r="Y36" s="150">
        <f t="shared" si="31"/>
        <v>0</v>
      </c>
      <c r="Z36" s="150">
        <f t="shared" si="32"/>
        <v>0</v>
      </c>
      <c r="AA36" s="150">
        <f t="shared" si="33"/>
        <v>0</v>
      </c>
      <c r="AB36" s="150">
        <f t="shared" si="34"/>
        <v>0</v>
      </c>
      <c r="AC36" s="150">
        <f t="shared" si="35"/>
        <v>0</v>
      </c>
      <c r="AD36" s="150">
        <f t="shared" si="36"/>
        <v>0</v>
      </c>
      <c r="AE36" s="150">
        <f t="shared" si="37"/>
        <v>0</v>
      </c>
      <c r="AF36" s="150">
        <f t="shared" si="38"/>
        <v>0</v>
      </c>
      <c r="AG36" s="150">
        <f t="shared" si="39"/>
        <v>0</v>
      </c>
      <c r="AH36" s="150">
        <f t="shared" si="40"/>
        <v>0</v>
      </c>
      <c r="AI36" s="150">
        <f t="shared" si="41"/>
        <v>0</v>
      </c>
      <c r="AJ36" s="150">
        <f t="shared" si="23"/>
        <v>0</v>
      </c>
      <c r="AK36" s="156">
        <f t="shared" si="42"/>
        <v>0</v>
      </c>
      <c r="AL36" s="150">
        <f t="shared" si="43"/>
        <v>0</v>
      </c>
      <c r="AM36" s="150">
        <f t="shared" si="44"/>
        <v>0</v>
      </c>
      <c r="AN36" s="150">
        <f t="shared" si="45"/>
        <v>0</v>
      </c>
      <c r="AO36" s="185">
        <f t="shared" si="46"/>
        <v>0</v>
      </c>
      <c r="AP36" s="185">
        <f t="shared" si="47"/>
        <v>0</v>
      </c>
    </row>
    <row r="37" spans="1:42" x14ac:dyDescent="0.45">
      <c r="A37" s="150">
        <v>8</v>
      </c>
      <c r="B37" s="184"/>
      <c r="C37" s="156"/>
      <c r="D37" s="157"/>
      <c r="E37" s="157"/>
      <c r="F37" s="156"/>
      <c r="G37" s="159"/>
      <c r="H37" s="157"/>
      <c r="I37" s="156"/>
      <c r="J37" s="156"/>
      <c r="K37" s="156"/>
      <c r="L37" s="156"/>
      <c r="M37" s="156"/>
      <c r="N37" s="156"/>
      <c r="O37" s="156"/>
      <c r="P37" s="160" t="s">
        <v>42</v>
      </c>
      <c r="Q37" s="602">
        <f t="shared" si="24"/>
        <v>0</v>
      </c>
      <c r="R37" s="153"/>
      <c r="S37" s="150">
        <f t="shared" si="25"/>
        <v>0</v>
      </c>
      <c r="T37" s="150">
        <f t="shared" si="26"/>
        <v>0</v>
      </c>
      <c r="U37" s="150">
        <f t="shared" si="27"/>
        <v>0</v>
      </c>
      <c r="V37" s="150">
        <f t="shared" si="28"/>
        <v>0</v>
      </c>
      <c r="W37" s="150">
        <f t="shared" si="29"/>
        <v>0</v>
      </c>
      <c r="X37" s="150">
        <f t="shared" si="30"/>
        <v>0</v>
      </c>
      <c r="Y37" s="150">
        <f t="shared" si="31"/>
        <v>0</v>
      </c>
      <c r="Z37" s="150">
        <f t="shared" si="32"/>
        <v>0</v>
      </c>
      <c r="AA37" s="150">
        <f t="shared" si="33"/>
        <v>0</v>
      </c>
      <c r="AB37" s="150">
        <f t="shared" si="34"/>
        <v>0</v>
      </c>
      <c r="AC37" s="150">
        <f t="shared" si="35"/>
        <v>0</v>
      </c>
      <c r="AD37" s="150">
        <f t="shared" si="36"/>
        <v>0</v>
      </c>
      <c r="AE37" s="150">
        <f t="shared" si="37"/>
        <v>0</v>
      </c>
      <c r="AF37" s="150">
        <f t="shared" si="38"/>
        <v>0</v>
      </c>
      <c r="AG37" s="150">
        <f t="shared" si="39"/>
        <v>0</v>
      </c>
      <c r="AH37" s="150">
        <f t="shared" si="40"/>
        <v>0</v>
      </c>
      <c r="AI37" s="150">
        <f t="shared" si="41"/>
        <v>0</v>
      </c>
      <c r="AJ37" s="150">
        <f t="shared" si="23"/>
        <v>0</v>
      </c>
      <c r="AK37" s="156">
        <f t="shared" si="42"/>
        <v>0</v>
      </c>
      <c r="AL37" s="150">
        <f t="shared" si="43"/>
        <v>0</v>
      </c>
      <c r="AM37" s="150">
        <f t="shared" si="44"/>
        <v>0</v>
      </c>
      <c r="AN37" s="150">
        <f t="shared" si="45"/>
        <v>0</v>
      </c>
      <c r="AO37" s="185">
        <f t="shared" si="46"/>
        <v>0</v>
      </c>
      <c r="AP37" s="185">
        <f t="shared" si="47"/>
        <v>0</v>
      </c>
    </row>
    <row r="38" spans="1:42" x14ac:dyDescent="0.45">
      <c r="A38" s="150">
        <v>9</v>
      </c>
      <c r="B38" s="184"/>
      <c r="C38" s="156"/>
      <c r="D38" s="157"/>
      <c r="E38" s="157"/>
      <c r="F38" s="156"/>
      <c r="G38" s="159"/>
      <c r="H38" s="157"/>
      <c r="I38" s="156"/>
      <c r="J38" s="156"/>
      <c r="K38" s="156"/>
      <c r="L38" s="156"/>
      <c r="M38" s="156"/>
      <c r="N38" s="156"/>
      <c r="O38" s="156"/>
      <c r="P38" s="160" t="s">
        <v>42</v>
      </c>
      <c r="Q38" s="602">
        <f t="shared" si="24"/>
        <v>0</v>
      </c>
      <c r="R38" s="153"/>
      <c r="S38" s="150">
        <f t="shared" si="25"/>
        <v>0</v>
      </c>
      <c r="T38" s="150">
        <f t="shared" si="26"/>
        <v>0</v>
      </c>
      <c r="U38" s="150">
        <f t="shared" si="27"/>
        <v>0</v>
      </c>
      <c r="V38" s="150">
        <f t="shared" si="28"/>
        <v>0</v>
      </c>
      <c r="W38" s="150">
        <f t="shared" si="29"/>
        <v>0</v>
      </c>
      <c r="X38" s="150">
        <f t="shared" si="30"/>
        <v>0</v>
      </c>
      <c r="Y38" s="150">
        <f t="shared" si="31"/>
        <v>0</v>
      </c>
      <c r="Z38" s="150">
        <f t="shared" si="32"/>
        <v>0</v>
      </c>
      <c r="AA38" s="150">
        <f t="shared" si="33"/>
        <v>0</v>
      </c>
      <c r="AB38" s="150">
        <f t="shared" si="34"/>
        <v>0</v>
      </c>
      <c r="AC38" s="150">
        <f t="shared" si="35"/>
        <v>0</v>
      </c>
      <c r="AD38" s="150">
        <f t="shared" si="36"/>
        <v>0</v>
      </c>
      <c r="AE38" s="150">
        <f t="shared" si="37"/>
        <v>0</v>
      </c>
      <c r="AF38" s="150">
        <f t="shared" si="38"/>
        <v>0</v>
      </c>
      <c r="AG38" s="150">
        <f t="shared" si="39"/>
        <v>0</v>
      </c>
      <c r="AH38" s="150">
        <f t="shared" si="40"/>
        <v>0</v>
      </c>
      <c r="AI38" s="150">
        <f t="shared" si="41"/>
        <v>0</v>
      </c>
      <c r="AJ38" s="150">
        <f t="shared" si="23"/>
        <v>0</v>
      </c>
      <c r="AK38" s="156">
        <f t="shared" si="42"/>
        <v>0</v>
      </c>
      <c r="AL38" s="150">
        <f t="shared" si="43"/>
        <v>0</v>
      </c>
      <c r="AM38" s="150">
        <f t="shared" si="44"/>
        <v>0</v>
      </c>
      <c r="AN38" s="150">
        <f t="shared" si="45"/>
        <v>0</v>
      </c>
      <c r="AO38" s="185">
        <f t="shared" si="46"/>
        <v>0</v>
      </c>
      <c r="AP38" s="185">
        <f t="shared" si="47"/>
        <v>0</v>
      </c>
    </row>
    <row r="39" spans="1:42" x14ac:dyDescent="0.45">
      <c r="A39" s="150">
        <v>10</v>
      </c>
      <c r="B39" s="184"/>
      <c r="C39" s="156"/>
      <c r="D39" s="157"/>
      <c r="E39" s="157"/>
      <c r="F39" s="156"/>
      <c r="G39" s="159"/>
      <c r="H39" s="157"/>
      <c r="I39" s="156"/>
      <c r="J39" s="156"/>
      <c r="K39" s="156"/>
      <c r="L39" s="156"/>
      <c r="M39" s="156"/>
      <c r="N39" s="156"/>
      <c r="O39" s="156"/>
      <c r="P39" s="160" t="s">
        <v>42</v>
      </c>
      <c r="Q39" s="602">
        <f t="shared" si="24"/>
        <v>0</v>
      </c>
      <c r="R39" s="153"/>
      <c r="S39" s="150">
        <f t="shared" si="25"/>
        <v>0</v>
      </c>
      <c r="T39" s="150">
        <f t="shared" si="26"/>
        <v>0</v>
      </c>
      <c r="U39" s="150">
        <f t="shared" si="27"/>
        <v>0</v>
      </c>
      <c r="V39" s="150">
        <f t="shared" si="28"/>
        <v>0</v>
      </c>
      <c r="W39" s="150">
        <f t="shared" si="29"/>
        <v>0</v>
      </c>
      <c r="X39" s="150">
        <f t="shared" si="30"/>
        <v>0</v>
      </c>
      <c r="Y39" s="150">
        <f t="shared" si="31"/>
        <v>0</v>
      </c>
      <c r="Z39" s="150">
        <f t="shared" si="32"/>
        <v>0</v>
      </c>
      <c r="AA39" s="150">
        <f t="shared" si="33"/>
        <v>0</v>
      </c>
      <c r="AB39" s="150">
        <f t="shared" si="34"/>
        <v>0</v>
      </c>
      <c r="AC39" s="150">
        <f t="shared" si="35"/>
        <v>0</v>
      </c>
      <c r="AD39" s="150">
        <f t="shared" si="36"/>
        <v>0</v>
      </c>
      <c r="AE39" s="150">
        <f t="shared" si="37"/>
        <v>0</v>
      </c>
      <c r="AF39" s="150">
        <f t="shared" si="38"/>
        <v>0</v>
      </c>
      <c r="AG39" s="150">
        <f t="shared" si="39"/>
        <v>0</v>
      </c>
      <c r="AH39" s="150">
        <f t="shared" si="40"/>
        <v>0</v>
      </c>
      <c r="AI39" s="150">
        <f t="shared" si="41"/>
        <v>0</v>
      </c>
      <c r="AJ39" s="150">
        <f t="shared" si="23"/>
        <v>0</v>
      </c>
      <c r="AK39" s="156">
        <f t="shared" si="42"/>
        <v>0</v>
      </c>
      <c r="AL39" s="150">
        <f t="shared" si="43"/>
        <v>0</v>
      </c>
      <c r="AM39" s="150">
        <f t="shared" si="44"/>
        <v>0</v>
      </c>
      <c r="AN39" s="150">
        <f t="shared" si="45"/>
        <v>0</v>
      </c>
      <c r="AO39" s="185">
        <f t="shared" si="46"/>
        <v>0</v>
      </c>
      <c r="AP39" s="185">
        <f t="shared" si="47"/>
        <v>0</v>
      </c>
    </row>
    <row r="40" spans="1:42" x14ac:dyDescent="0.45">
      <c r="A40" s="150">
        <v>11</v>
      </c>
      <c r="B40" s="184"/>
      <c r="C40" s="156"/>
      <c r="D40" s="157"/>
      <c r="E40" s="157"/>
      <c r="F40" s="156"/>
      <c r="G40" s="159"/>
      <c r="H40" s="157"/>
      <c r="I40" s="156"/>
      <c r="J40" s="156"/>
      <c r="K40" s="156"/>
      <c r="L40" s="156"/>
      <c r="M40" s="156"/>
      <c r="N40" s="156"/>
      <c r="O40" s="156"/>
      <c r="P40" s="160" t="s">
        <v>42</v>
      </c>
      <c r="Q40" s="602">
        <f t="shared" si="24"/>
        <v>0</v>
      </c>
      <c r="R40" s="153"/>
      <c r="S40" s="150">
        <f t="shared" si="25"/>
        <v>0</v>
      </c>
      <c r="T40" s="150">
        <f t="shared" si="26"/>
        <v>0</v>
      </c>
      <c r="U40" s="150">
        <f t="shared" si="27"/>
        <v>0</v>
      </c>
      <c r="V40" s="150">
        <f t="shared" si="28"/>
        <v>0</v>
      </c>
      <c r="W40" s="150">
        <f t="shared" si="29"/>
        <v>0</v>
      </c>
      <c r="X40" s="150">
        <f t="shared" si="30"/>
        <v>0</v>
      </c>
      <c r="Y40" s="150">
        <f t="shared" si="31"/>
        <v>0</v>
      </c>
      <c r="Z40" s="150">
        <f t="shared" si="32"/>
        <v>0</v>
      </c>
      <c r="AA40" s="150">
        <f t="shared" si="33"/>
        <v>0</v>
      </c>
      <c r="AB40" s="150">
        <f t="shared" si="34"/>
        <v>0</v>
      </c>
      <c r="AC40" s="150">
        <f t="shared" si="35"/>
        <v>0</v>
      </c>
      <c r="AD40" s="150">
        <f t="shared" si="36"/>
        <v>0</v>
      </c>
      <c r="AE40" s="150">
        <f t="shared" si="37"/>
        <v>0</v>
      </c>
      <c r="AF40" s="150">
        <f t="shared" si="38"/>
        <v>0</v>
      </c>
      <c r="AG40" s="150">
        <f t="shared" si="39"/>
        <v>0</v>
      </c>
      <c r="AH40" s="150">
        <f t="shared" si="40"/>
        <v>0</v>
      </c>
      <c r="AI40" s="150">
        <f t="shared" si="41"/>
        <v>0</v>
      </c>
      <c r="AJ40" s="150">
        <f t="shared" si="23"/>
        <v>0</v>
      </c>
      <c r="AK40" s="156">
        <f t="shared" si="42"/>
        <v>0</v>
      </c>
      <c r="AL40" s="150">
        <f t="shared" si="43"/>
        <v>0</v>
      </c>
      <c r="AM40" s="150">
        <f t="shared" si="44"/>
        <v>0</v>
      </c>
      <c r="AN40" s="150">
        <f t="shared" si="45"/>
        <v>0</v>
      </c>
      <c r="AO40" s="185">
        <f t="shared" si="46"/>
        <v>0</v>
      </c>
      <c r="AP40" s="185">
        <f t="shared" si="47"/>
        <v>0</v>
      </c>
    </row>
    <row r="41" spans="1:42" x14ac:dyDescent="0.45">
      <c r="A41" s="150">
        <v>12</v>
      </c>
      <c r="B41" s="184"/>
      <c r="C41" s="156"/>
      <c r="D41" s="157"/>
      <c r="E41" s="157"/>
      <c r="F41" s="156"/>
      <c r="G41" s="159"/>
      <c r="H41" s="157"/>
      <c r="I41" s="156"/>
      <c r="J41" s="156"/>
      <c r="K41" s="156"/>
      <c r="L41" s="156"/>
      <c r="M41" s="156"/>
      <c r="N41" s="156"/>
      <c r="O41" s="156"/>
      <c r="P41" s="160" t="s">
        <v>42</v>
      </c>
      <c r="Q41" s="602">
        <f t="shared" si="24"/>
        <v>0</v>
      </c>
      <c r="R41" s="153"/>
      <c r="S41" s="150">
        <f t="shared" si="25"/>
        <v>0</v>
      </c>
      <c r="T41" s="150">
        <f t="shared" si="26"/>
        <v>0</v>
      </c>
      <c r="U41" s="150">
        <f t="shared" si="27"/>
        <v>0</v>
      </c>
      <c r="V41" s="150">
        <f t="shared" si="28"/>
        <v>0</v>
      </c>
      <c r="W41" s="150">
        <f t="shared" si="29"/>
        <v>0</v>
      </c>
      <c r="X41" s="150">
        <f t="shared" si="30"/>
        <v>0</v>
      </c>
      <c r="Y41" s="150">
        <f t="shared" si="31"/>
        <v>0</v>
      </c>
      <c r="Z41" s="150">
        <f t="shared" si="32"/>
        <v>0</v>
      </c>
      <c r="AA41" s="150">
        <f t="shared" si="33"/>
        <v>0</v>
      </c>
      <c r="AB41" s="150">
        <f t="shared" si="34"/>
        <v>0</v>
      </c>
      <c r="AC41" s="150">
        <f t="shared" si="35"/>
        <v>0</v>
      </c>
      <c r="AD41" s="150">
        <f t="shared" si="36"/>
        <v>0</v>
      </c>
      <c r="AE41" s="150">
        <f t="shared" si="37"/>
        <v>0</v>
      </c>
      <c r="AF41" s="150">
        <f t="shared" si="38"/>
        <v>0</v>
      </c>
      <c r="AG41" s="150">
        <f t="shared" si="39"/>
        <v>0</v>
      </c>
      <c r="AH41" s="150">
        <f t="shared" si="40"/>
        <v>0</v>
      </c>
      <c r="AI41" s="150">
        <f t="shared" si="41"/>
        <v>0</v>
      </c>
      <c r="AJ41" s="150">
        <f t="shared" si="23"/>
        <v>0</v>
      </c>
      <c r="AK41" s="156">
        <f t="shared" si="42"/>
        <v>0</v>
      </c>
      <c r="AL41" s="150">
        <f t="shared" si="43"/>
        <v>0</v>
      </c>
      <c r="AM41" s="150">
        <f t="shared" si="44"/>
        <v>0</v>
      </c>
      <c r="AN41" s="150">
        <f t="shared" si="45"/>
        <v>0</v>
      </c>
      <c r="AO41" s="185">
        <f t="shared" si="46"/>
        <v>0</v>
      </c>
      <c r="AP41" s="185">
        <f t="shared" si="47"/>
        <v>0</v>
      </c>
    </row>
    <row r="42" spans="1:42" x14ac:dyDescent="0.45">
      <c r="A42" s="150">
        <v>13</v>
      </c>
      <c r="B42" s="184"/>
      <c r="C42" s="156"/>
      <c r="D42" s="157"/>
      <c r="E42" s="157"/>
      <c r="F42" s="156"/>
      <c r="G42" s="159"/>
      <c r="H42" s="157"/>
      <c r="I42" s="156"/>
      <c r="J42" s="156"/>
      <c r="K42" s="156"/>
      <c r="L42" s="156"/>
      <c r="M42" s="156"/>
      <c r="N42" s="156"/>
      <c r="O42" s="156"/>
      <c r="P42" s="160" t="s">
        <v>42</v>
      </c>
      <c r="Q42" s="602">
        <f t="shared" si="24"/>
        <v>0</v>
      </c>
      <c r="R42" s="153"/>
      <c r="S42" s="150">
        <f t="shared" si="25"/>
        <v>0</v>
      </c>
      <c r="T42" s="150">
        <f t="shared" si="26"/>
        <v>0</v>
      </c>
      <c r="U42" s="150">
        <f t="shared" si="27"/>
        <v>0</v>
      </c>
      <c r="V42" s="150">
        <f t="shared" si="28"/>
        <v>0</v>
      </c>
      <c r="W42" s="150">
        <f t="shared" si="29"/>
        <v>0</v>
      </c>
      <c r="X42" s="150">
        <f t="shared" si="30"/>
        <v>0</v>
      </c>
      <c r="Y42" s="150">
        <f t="shared" si="31"/>
        <v>0</v>
      </c>
      <c r="Z42" s="150">
        <f t="shared" si="32"/>
        <v>0</v>
      </c>
      <c r="AA42" s="150">
        <f t="shared" si="33"/>
        <v>0</v>
      </c>
      <c r="AB42" s="150">
        <f t="shared" si="34"/>
        <v>0</v>
      </c>
      <c r="AC42" s="150">
        <f t="shared" si="35"/>
        <v>0</v>
      </c>
      <c r="AD42" s="150">
        <f t="shared" si="36"/>
        <v>0</v>
      </c>
      <c r="AE42" s="150">
        <f t="shared" si="37"/>
        <v>0</v>
      </c>
      <c r="AF42" s="150">
        <f t="shared" si="38"/>
        <v>0</v>
      </c>
      <c r="AG42" s="150">
        <f t="shared" si="39"/>
        <v>0</v>
      </c>
      <c r="AH42" s="150">
        <f t="shared" si="40"/>
        <v>0</v>
      </c>
      <c r="AI42" s="150">
        <f t="shared" si="41"/>
        <v>0</v>
      </c>
      <c r="AJ42" s="150">
        <f t="shared" si="23"/>
        <v>0</v>
      </c>
      <c r="AK42" s="156">
        <f t="shared" si="42"/>
        <v>0</v>
      </c>
      <c r="AL42" s="150">
        <f t="shared" si="43"/>
        <v>0</v>
      </c>
      <c r="AM42" s="150">
        <f t="shared" si="44"/>
        <v>0</v>
      </c>
      <c r="AN42" s="150">
        <f t="shared" si="45"/>
        <v>0</v>
      </c>
      <c r="AO42" s="185">
        <f t="shared" si="46"/>
        <v>0</v>
      </c>
      <c r="AP42" s="185">
        <f t="shared" si="47"/>
        <v>0</v>
      </c>
    </row>
    <row r="43" spans="1:42" x14ac:dyDescent="0.45">
      <c r="A43" s="150">
        <v>14</v>
      </c>
      <c r="B43" s="184"/>
      <c r="C43" s="156"/>
      <c r="D43" s="157"/>
      <c r="E43" s="157"/>
      <c r="F43" s="156"/>
      <c r="G43" s="159"/>
      <c r="H43" s="157"/>
      <c r="I43" s="156"/>
      <c r="J43" s="156"/>
      <c r="K43" s="156"/>
      <c r="L43" s="156"/>
      <c r="M43" s="156"/>
      <c r="N43" s="156"/>
      <c r="O43" s="156"/>
      <c r="P43" s="160" t="s">
        <v>42</v>
      </c>
      <c r="Q43" s="602">
        <f t="shared" si="24"/>
        <v>0</v>
      </c>
      <c r="R43" s="153"/>
      <c r="S43" s="150">
        <f t="shared" si="25"/>
        <v>0</v>
      </c>
      <c r="T43" s="150">
        <f t="shared" si="26"/>
        <v>0</v>
      </c>
      <c r="U43" s="150">
        <f t="shared" si="27"/>
        <v>0</v>
      </c>
      <c r="V43" s="150">
        <f t="shared" si="28"/>
        <v>0</v>
      </c>
      <c r="W43" s="150">
        <f t="shared" si="29"/>
        <v>0</v>
      </c>
      <c r="X43" s="150">
        <f t="shared" si="30"/>
        <v>0</v>
      </c>
      <c r="Y43" s="150">
        <f t="shared" si="31"/>
        <v>0</v>
      </c>
      <c r="Z43" s="150">
        <f t="shared" si="32"/>
        <v>0</v>
      </c>
      <c r="AA43" s="150">
        <f t="shared" si="33"/>
        <v>0</v>
      </c>
      <c r="AB43" s="150">
        <f t="shared" si="34"/>
        <v>0</v>
      </c>
      <c r="AC43" s="150">
        <f t="shared" si="35"/>
        <v>0</v>
      </c>
      <c r="AD43" s="150">
        <f t="shared" si="36"/>
        <v>0</v>
      </c>
      <c r="AE43" s="150">
        <f t="shared" si="37"/>
        <v>0</v>
      </c>
      <c r="AF43" s="150">
        <f t="shared" si="38"/>
        <v>0</v>
      </c>
      <c r="AG43" s="150">
        <f t="shared" si="39"/>
        <v>0</v>
      </c>
      <c r="AH43" s="150">
        <f t="shared" si="40"/>
        <v>0</v>
      </c>
      <c r="AI43" s="150">
        <f t="shared" si="41"/>
        <v>0</v>
      </c>
      <c r="AJ43" s="150">
        <f t="shared" si="23"/>
        <v>0</v>
      </c>
      <c r="AK43" s="156">
        <f t="shared" si="42"/>
        <v>0</v>
      </c>
      <c r="AL43" s="150">
        <f t="shared" si="43"/>
        <v>0</v>
      </c>
      <c r="AM43" s="150">
        <f t="shared" si="44"/>
        <v>0</v>
      </c>
      <c r="AN43" s="150">
        <f t="shared" si="45"/>
        <v>0</v>
      </c>
      <c r="AO43" s="185">
        <f t="shared" si="46"/>
        <v>0</v>
      </c>
      <c r="AP43" s="185">
        <f t="shared" si="47"/>
        <v>0</v>
      </c>
    </row>
    <row r="44" spans="1:42" x14ac:dyDescent="0.45">
      <c r="A44" s="150">
        <v>15</v>
      </c>
      <c r="B44" s="184"/>
      <c r="C44" s="156"/>
      <c r="D44" s="157"/>
      <c r="E44" s="157"/>
      <c r="F44" s="156"/>
      <c r="G44" s="159"/>
      <c r="H44" s="157"/>
      <c r="I44" s="156"/>
      <c r="J44" s="156"/>
      <c r="K44" s="156"/>
      <c r="L44" s="156"/>
      <c r="M44" s="156"/>
      <c r="N44" s="156"/>
      <c r="O44" s="156"/>
      <c r="P44" s="160" t="s">
        <v>42</v>
      </c>
      <c r="Q44" s="602">
        <f t="shared" si="24"/>
        <v>0</v>
      </c>
      <c r="R44" s="153"/>
      <c r="S44" s="150">
        <f t="shared" si="25"/>
        <v>0</v>
      </c>
      <c r="T44" s="150">
        <f t="shared" si="26"/>
        <v>0</v>
      </c>
      <c r="U44" s="150">
        <f t="shared" si="27"/>
        <v>0</v>
      </c>
      <c r="V44" s="150">
        <f t="shared" si="28"/>
        <v>0</v>
      </c>
      <c r="W44" s="150">
        <f t="shared" si="29"/>
        <v>0</v>
      </c>
      <c r="X44" s="150">
        <f t="shared" si="30"/>
        <v>0</v>
      </c>
      <c r="Y44" s="150">
        <f t="shared" si="31"/>
        <v>0</v>
      </c>
      <c r="Z44" s="150">
        <f t="shared" si="32"/>
        <v>0</v>
      </c>
      <c r="AA44" s="150">
        <f t="shared" si="33"/>
        <v>0</v>
      </c>
      <c r="AB44" s="150">
        <f t="shared" si="34"/>
        <v>0</v>
      </c>
      <c r="AC44" s="150">
        <f t="shared" si="35"/>
        <v>0</v>
      </c>
      <c r="AD44" s="150">
        <f t="shared" si="36"/>
        <v>0</v>
      </c>
      <c r="AE44" s="150">
        <f t="shared" si="37"/>
        <v>0</v>
      </c>
      <c r="AF44" s="150">
        <f t="shared" si="38"/>
        <v>0</v>
      </c>
      <c r="AG44" s="150">
        <f t="shared" si="39"/>
        <v>0</v>
      </c>
      <c r="AH44" s="150">
        <f t="shared" si="40"/>
        <v>0</v>
      </c>
      <c r="AI44" s="150">
        <f t="shared" si="41"/>
        <v>0</v>
      </c>
      <c r="AJ44" s="150">
        <f t="shared" si="23"/>
        <v>0</v>
      </c>
      <c r="AK44" s="156">
        <f t="shared" si="42"/>
        <v>0</v>
      </c>
      <c r="AL44" s="150">
        <f t="shared" si="43"/>
        <v>0</v>
      </c>
      <c r="AM44" s="150">
        <f t="shared" si="44"/>
        <v>0</v>
      </c>
      <c r="AN44" s="150">
        <f t="shared" si="45"/>
        <v>0</v>
      </c>
      <c r="AO44" s="185">
        <f t="shared" si="46"/>
        <v>0</v>
      </c>
      <c r="AP44" s="185">
        <f t="shared" si="47"/>
        <v>0</v>
      </c>
    </row>
    <row r="45" spans="1:42" x14ac:dyDescent="0.45">
      <c r="A45" s="150">
        <v>16</v>
      </c>
      <c r="B45" s="184"/>
      <c r="C45" s="156"/>
      <c r="D45" s="157"/>
      <c r="E45" s="157"/>
      <c r="F45" s="156"/>
      <c r="G45" s="159"/>
      <c r="H45" s="157"/>
      <c r="I45" s="156"/>
      <c r="J45" s="156"/>
      <c r="K45" s="156"/>
      <c r="L45" s="156"/>
      <c r="M45" s="156"/>
      <c r="N45" s="156"/>
      <c r="O45" s="156"/>
      <c r="P45" s="160" t="s">
        <v>42</v>
      </c>
      <c r="Q45" s="602">
        <f t="shared" si="24"/>
        <v>0</v>
      </c>
      <c r="R45" s="153"/>
      <c r="S45" s="150">
        <f t="shared" si="25"/>
        <v>0</v>
      </c>
      <c r="T45" s="150">
        <f t="shared" si="26"/>
        <v>0</v>
      </c>
      <c r="U45" s="150">
        <f t="shared" si="27"/>
        <v>0</v>
      </c>
      <c r="V45" s="150">
        <f t="shared" si="28"/>
        <v>0</v>
      </c>
      <c r="W45" s="150">
        <f t="shared" si="29"/>
        <v>0</v>
      </c>
      <c r="X45" s="150">
        <f t="shared" si="30"/>
        <v>0</v>
      </c>
      <c r="Y45" s="150">
        <f t="shared" si="31"/>
        <v>0</v>
      </c>
      <c r="Z45" s="150">
        <f t="shared" si="32"/>
        <v>0</v>
      </c>
      <c r="AA45" s="150">
        <f t="shared" si="33"/>
        <v>0</v>
      </c>
      <c r="AB45" s="150">
        <f t="shared" si="34"/>
        <v>0</v>
      </c>
      <c r="AC45" s="150">
        <f t="shared" si="35"/>
        <v>0</v>
      </c>
      <c r="AD45" s="150">
        <f t="shared" si="36"/>
        <v>0</v>
      </c>
      <c r="AE45" s="150">
        <f t="shared" si="37"/>
        <v>0</v>
      </c>
      <c r="AF45" s="150">
        <f t="shared" si="38"/>
        <v>0</v>
      </c>
      <c r="AG45" s="150">
        <f t="shared" si="39"/>
        <v>0</v>
      </c>
      <c r="AH45" s="150">
        <f t="shared" si="40"/>
        <v>0</v>
      </c>
      <c r="AI45" s="150">
        <f t="shared" si="41"/>
        <v>0</v>
      </c>
      <c r="AJ45" s="150">
        <f t="shared" si="23"/>
        <v>0</v>
      </c>
      <c r="AK45" s="156">
        <f t="shared" si="42"/>
        <v>0</v>
      </c>
      <c r="AL45" s="150">
        <f t="shared" si="43"/>
        <v>0</v>
      </c>
      <c r="AM45" s="150">
        <f t="shared" si="44"/>
        <v>0</v>
      </c>
      <c r="AN45" s="150">
        <f t="shared" si="45"/>
        <v>0</v>
      </c>
      <c r="AO45" s="185">
        <f t="shared" si="46"/>
        <v>0</v>
      </c>
      <c r="AP45" s="185">
        <f t="shared" si="47"/>
        <v>0</v>
      </c>
    </row>
    <row r="46" spans="1:42" x14ac:dyDescent="0.45">
      <c r="A46" s="150">
        <v>17</v>
      </c>
      <c r="B46" s="184"/>
      <c r="C46" s="156"/>
      <c r="D46" s="157"/>
      <c r="E46" s="157"/>
      <c r="F46" s="156"/>
      <c r="G46" s="159"/>
      <c r="H46" s="157"/>
      <c r="I46" s="156"/>
      <c r="J46" s="156"/>
      <c r="K46" s="156"/>
      <c r="L46" s="156"/>
      <c r="M46" s="156"/>
      <c r="N46" s="156"/>
      <c r="O46" s="156"/>
      <c r="P46" s="160" t="s">
        <v>42</v>
      </c>
      <c r="Q46" s="602">
        <f t="shared" si="24"/>
        <v>0</v>
      </c>
      <c r="R46" s="153"/>
      <c r="S46" s="150">
        <f t="shared" si="25"/>
        <v>0</v>
      </c>
      <c r="T46" s="150">
        <f t="shared" si="26"/>
        <v>0</v>
      </c>
      <c r="U46" s="150">
        <f t="shared" si="27"/>
        <v>0</v>
      </c>
      <c r="V46" s="150">
        <f t="shared" si="28"/>
        <v>0</v>
      </c>
      <c r="W46" s="150">
        <f t="shared" si="29"/>
        <v>0</v>
      </c>
      <c r="X46" s="150">
        <f t="shared" si="30"/>
        <v>0</v>
      </c>
      <c r="Y46" s="150">
        <f t="shared" si="31"/>
        <v>0</v>
      </c>
      <c r="Z46" s="150">
        <f t="shared" si="32"/>
        <v>0</v>
      </c>
      <c r="AA46" s="150">
        <f t="shared" si="33"/>
        <v>0</v>
      </c>
      <c r="AB46" s="150">
        <f t="shared" si="34"/>
        <v>0</v>
      </c>
      <c r="AC46" s="150">
        <f t="shared" si="35"/>
        <v>0</v>
      </c>
      <c r="AD46" s="150">
        <f t="shared" si="36"/>
        <v>0</v>
      </c>
      <c r="AE46" s="150">
        <f t="shared" si="37"/>
        <v>0</v>
      </c>
      <c r="AF46" s="150">
        <f t="shared" si="38"/>
        <v>0</v>
      </c>
      <c r="AG46" s="150">
        <f t="shared" si="39"/>
        <v>0</v>
      </c>
      <c r="AH46" s="150">
        <f t="shared" si="40"/>
        <v>0</v>
      </c>
      <c r="AI46" s="150">
        <f t="shared" si="41"/>
        <v>0</v>
      </c>
      <c r="AJ46" s="150">
        <f t="shared" si="23"/>
        <v>0</v>
      </c>
      <c r="AK46" s="156">
        <f t="shared" si="42"/>
        <v>0</v>
      </c>
      <c r="AL46" s="150">
        <f t="shared" si="43"/>
        <v>0</v>
      </c>
      <c r="AM46" s="150">
        <f t="shared" si="44"/>
        <v>0</v>
      </c>
      <c r="AN46" s="150">
        <f t="shared" si="45"/>
        <v>0</v>
      </c>
      <c r="AO46" s="185">
        <f t="shared" si="46"/>
        <v>0</v>
      </c>
      <c r="AP46" s="185">
        <f t="shared" si="47"/>
        <v>0</v>
      </c>
    </row>
    <row r="47" spans="1:42" x14ac:dyDescent="0.45">
      <c r="A47" s="150">
        <v>18</v>
      </c>
      <c r="B47" s="184"/>
      <c r="C47" s="156"/>
      <c r="D47" s="157"/>
      <c r="E47" s="157"/>
      <c r="F47" s="156"/>
      <c r="G47" s="159"/>
      <c r="H47" s="157"/>
      <c r="I47" s="156"/>
      <c r="J47" s="156"/>
      <c r="K47" s="156"/>
      <c r="L47" s="156"/>
      <c r="M47" s="156"/>
      <c r="N47" s="156"/>
      <c r="O47" s="156"/>
      <c r="P47" s="160" t="s">
        <v>42</v>
      </c>
      <c r="Q47" s="602">
        <f t="shared" si="24"/>
        <v>0</v>
      </c>
      <c r="R47" s="153"/>
      <c r="S47" s="150">
        <f t="shared" si="25"/>
        <v>0</v>
      </c>
      <c r="T47" s="150">
        <f t="shared" si="26"/>
        <v>0</v>
      </c>
      <c r="U47" s="150">
        <f t="shared" si="27"/>
        <v>0</v>
      </c>
      <c r="V47" s="150">
        <f t="shared" si="28"/>
        <v>0</v>
      </c>
      <c r="W47" s="150">
        <f t="shared" si="29"/>
        <v>0</v>
      </c>
      <c r="X47" s="150">
        <f t="shared" si="30"/>
        <v>0</v>
      </c>
      <c r="Y47" s="150">
        <f t="shared" si="31"/>
        <v>0</v>
      </c>
      <c r="Z47" s="150">
        <f t="shared" si="32"/>
        <v>0</v>
      </c>
      <c r="AA47" s="150">
        <f t="shared" si="33"/>
        <v>0</v>
      </c>
      <c r="AB47" s="150">
        <f t="shared" si="34"/>
        <v>0</v>
      </c>
      <c r="AC47" s="150">
        <f t="shared" si="35"/>
        <v>0</v>
      </c>
      <c r="AD47" s="150">
        <f t="shared" si="36"/>
        <v>0</v>
      </c>
      <c r="AE47" s="150">
        <f t="shared" si="37"/>
        <v>0</v>
      </c>
      <c r="AF47" s="150">
        <f t="shared" si="38"/>
        <v>0</v>
      </c>
      <c r="AG47" s="150">
        <f t="shared" si="39"/>
        <v>0</v>
      </c>
      <c r="AH47" s="150">
        <f t="shared" si="40"/>
        <v>0</v>
      </c>
      <c r="AI47" s="150">
        <f t="shared" si="41"/>
        <v>0</v>
      </c>
      <c r="AJ47" s="150">
        <f t="shared" si="23"/>
        <v>0</v>
      </c>
      <c r="AK47" s="156">
        <f t="shared" si="42"/>
        <v>0</v>
      </c>
      <c r="AL47" s="150">
        <f t="shared" si="43"/>
        <v>0</v>
      </c>
      <c r="AM47" s="150">
        <f t="shared" si="44"/>
        <v>0</v>
      </c>
      <c r="AN47" s="150">
        <f t="shared" si="45"/>
        <v>0</v>
      </c>
      <c r="AO47" s="185">
        <f t="shared" si="46"/>
        <v>0</v>
      </c>
      <c r="AP47" s="185">
        <f t="shared" si="47"/>
        <v>0</v>
      </c>
    </row>
    <row r="48" spans="1:42" x14ac:dyDescent="0.45">
      <c r="A48" s="150">
        <v>19</v>
      </c>
      <c r="B48" s="184"/>
      <c r="C48" s="156"/>
      <c r="D48" s="157"/>
      <c r="E48" s="157"/>
      <c r="F48" s="156"/>
      <c r="G48" s="159"/>
      <c r="H48" s="157"/>
      <c r="I48" s="156"/>
      <c r="J48" s="156"/>
      <c r="K48" s="156"/>
      <c r="L48" s="156"/>
      <c r="M48" s="156"/>
      <c r="N48" s="156"/>
      <c r="O48" s="156"/>
      <c r="P48" s="160" t="s">
        <v>42</v>
      </c>
      <c r="Q48" s="602">
        <f t="shared" si="24"/>
        <v>0</v>
      </c>
      <c r="R48" s="153"/>
      <c r="S48" s="150">
        <f t="shared" si="25"/>
        <v>0</v>
      </c>
      <c r="T48" s="150">
        <f t="shared" si="26"/>
        <v>0</v>
      </c>
      <c r="U48" s="150">
        <f t="shared" si="27"/>
        <v>0</v>
      </c>
      <c r="V48" s="150">
        <f t="shared" si="28"/>
        <v>0</v>
      </c>
      <c r="W48" s="150">
        <f t="shared" si="29"/>
        <v>0</v>
      </c>
      <c r="X48" s="150">
        <f t="shared" si="30"/>
        <v>0</v>
      </c>
      <c r="Y48" s="150">
        <f t="shared" si="31"/>
        <v>0</v>
      </c>
      <c r="Z48" s="150">
        <f t="shared" si="32"/>
        <v>0</v>
      </c>
      <c r="AA48" s="150">
        <f t="shared" si="33"/>
        <v>0</v>
      </c>
      <c r="AB48" s="150">
        <f t="shared" si="34"/>
        <v>0</v>
      </c>
      <c r="AC48" s="150">
        <f t="shared" si="35"/>
        <v>0</v>
      </c>
      <c r="AD48" s="150">
        <f t="shared" si="36"/>
        <v>0</v>
      </c>
      <c r="AE48" s="150">
        <f t="shared" si="37"/>
        <v>0</v>
      </c>
      <c r="AF48" s="150">
        <f t="shared" si="38"/>
        <v>0</v>
      </c>
      <c r="AG48" s="150">
        <f t="shared" si="39"/>
        <v>0</v>
      </c>
      <c r="AH48" s="150">
        <f t="shared" si="40"/>
        <v>0</v>
      </c>
      <c r="AI48" s="150">
        <f t="shared" si="41"/>
        <v>0</v>
      </c>
      <c r="AJ48" s="150">
        <f t="shared" si="23"/>
        <v>0</v>
      </c>
      <c r="AK48" s="156">
        <f t="shared" si="42"/>
        <v>0</v>
      </c>
      <c r="AL48" s="150">
        <f t="shared" si="43"/>
        <v>0</v>
      </c>
      <c r="AM48" s="150">
        <f t="shared" si="44"/>
        <v>0</v>
      </c>
      <c r="AN48" s="150">
        <f t="shared" si="45"/>
        <v>0</v>
      </c>
      <c r="AO48" s="185">
        <f t="shared" si="46"/>
        <v>0</v>
      </c>
      <c r="AP48" s="185">
        <f t="shared" si="47"/>
        <v>0</v>
      </c>
    </row>
    <row r="49" spans="1:42" x14ac:dyDescent="0.45">
      <c r="A49" s="150">
        <v>20</v>
      </c>
      <c r="B49" s="184"/>
      <c r="C49" s="156"/>
      <c r="D49" s="157"/>
      <c r="E49" s="157"/>
      <c r="F49" s="156"/>
      <c r="G49" s="159"/>
      <c r="H49" s="157"/>
      <c r="I49" s="156"/>
      <c r="J49" s="156"/>
      <c r="K49" s="156"/>
      <c r="L49" s="156"/>
      <c r="M49" s="156"/>
      <c r="N49" s="156"/>
      <c r="O49" s="156"/>
      <c r="P49" s="160" t="s">
        <v>42</v>
      </c>
      <c r="Q49" s="602">
        <f t="shared" si="24"/>
        <v>0</v>
      </c>
      <c r="R49" s="153"/>
      <c r="S49" s="150">
        <f t="shared" si="25"/>
        <v>0</v>
      </c>
      <c r="T49" s="150">
        <f t="shared" si="26"/>
        <v>0</v>
      </c>
      <c r="U49" s="150">
        <f t="shared" si="27"/>
        <v>0</v>
      </c>
      <c r="V49" s="150">
        <f t="shared" si="28"/>
        <v>0</v>
      </c>
      <c r="W49" s="150">
        <f t="shared" si="29"/>
        <v>0</v>
      </c>
      <c r="X49" s="150">
        <f t="shared" si="30"/>
        <v>0</v>
      </c>
      <c r="Y49" s="150">
        <f t="shared" si="31"/>
        <v>0</v>
      </c>
      <c r="Z49" s="150">
        <f t="shared" si="32"/>
        <v>0</v>
      </c>
      <c r="AA49" s="150">
        <f t="shared" si="33"/>
        <v>0</v>
      </c>
      <c r="AB49" s="150">
        <f t="shared" si="34"/>
        <v>0</v>
      </c>
      <c r="AC49" s="150">
        <f t="shared" si="35"/>
        <v>0</v>
      </c>
      <c r="AD49" s="150">
        <f t="shared" si="36"/>
        <v>0</v>
      </c>
      <c r="AE49" s="150">
        <f t="shared" si="37"/>
        <v>0</v>
      </c>
      <c r="AF49" s="150">
        <f t="shared" si="38"/>
        <v>0</v>
      </c>
      <c r="AG49" s="150">
        <f t="shared" si="39"/>
        <v>0</v>
      </c>
      <c r="AH49" s="150">
        <f t="shared" si="40"/>
        <v>0</v>
      </c>
      <c r="AI49" s="150">
        <f t="shared" si="41"/>
        <v>0</v>
      </c>
      <c r="AJ49" s="150">
        <f t="shared" si="23"/>
        <v>0</v>
      </c>
      <c r="AK49" s="156">
        <f t="shared" si="42"/>
        <v>0</v>
      </c>
      <c r="AL49" s="150">
        <f t="shared" si="43"/>
        <v>0</v>
      </c>
      <c r="AM49" s="150">
        <f t="shared" si="44"/>
        <v>0</v>
      </c>
      <c r="AN49" s="150">
        <f t="shared" si="45"/>
        <v>0</v>
      </c>
      <c r="AO49" s="185">
        <f t="shared" si="46"/>
        <v>0</v>
      </c>
      <c r="AP49" s="185">
        <f t="shared" si="47"/>
        <v>0</v>
      </c>
    </row>
    <row r="50" spans="1:42" x14ac:dyDescent="0.45">
      <c r="A50" s="174"/>
      <c r="F50" s="821" t="s">
        <v>43</v>
      </c>
      <c r="G50" s="821"/>
      <c r="H50" s="821"/>
      <c r="I50" s="169">
        <f>AO50</f>
        <v>0</v>
      </c>
      <c r="J50" s="822" t="s">
        <v>44</v>
      </c>
      <c r="K50" s="823"/>
      <c r="L50" s="823"/>
      <c r="M50" s="823"/>
      <c r="N50" s="823"/>
      <c r="O50" s="170">
        <f>AP50</f>
        <v>0</v>
      </c>
      <c r="P50" s="171" t="s">
        <v>5</v>
      </c>
      <c r="Q50" s="187">
        <f>SUM(Q30:Q49)</f>
        <v>0</v>
      </c>
      <c r="R50" s="153"/>
      <c r="S50" s="186" t="s">
        <v>12</v>
      </c>
      <c r="T50" s="186" t="s">
        <v>57</v>
      </c>
      <c r="U50" s="186" t="s">
        <v>58</v>
      </c>
      <c r="V50" s="186" t="s">
        <v>59</v>
      </c>
      <c r="W50" s="186" t="s">
        <v>60</v>
      </c>
      <c r="X50" s="186" t="s">
        <v>61</v>
      </c>
      <c r="Y50" s="186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7">
        <f>SUM(AO30:AO44)</f>
        <v>0</v>
      </c>
      <c r="AP50" s="187">
        <f>SUM(AP30:AP44)</f>
        <v>0</v>
      </c>
    </row>
    <row r="51" spans="1:42" x14ac:dyDescent="0.45">
      <c r="A51" s="174"/>
      <c r="F51" s="175"/>
      <c r="G51" s="175"/>
      <c r="H51" s="175"/>
      <c r="I51" s="176"/>
      <c r="J51" s="175"/>
      <c r="K51" s="175"/>
      <c r="L51" s="175"/>
      <c r="M51" s="175"/>
      <c r="N51" s="175"/>
      <c r="O51" s="188"/>
      <c r="P51" s="189"/>
      <c r="Q51" s="603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90"/>
      <c r="AP51" s="190"/>
    </row>
    <row r="52" spans="1:42" x14ac:dyDescent="0.45">
      <c r="A52" s="174"/>
      <c r="F52" s="175"/>
      <c r="G52" s="175"/>
      <c r="H52" s="175"/>
      <c r="I52" s="176"/>
      <c r="J52" s="175"/>
      <c r="K52" s="175"/>
      <c r="L52" s="175"/>
      <c r="M52" s="175"/>
      <c r="N52" s="175"/>
      <c r="O52" s="188"/>
      <c r="P52" s="189"/>
      <c r="Q52" s="176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90"/>
      <c r="AP52" s="190"/>
    </row>
    <row r="53" spans="1:42" x14ac:dyDescent="0.45">
      <c r="A53" s="174"/>
      <c r="F53" s="175"/>
      <c r="G53" s="175"/>
      <c r="H53" s="175"/>
      <c r="I53" s="176"/>
      <c r="J53" s="175"/>
      <c r="K53" s="175"/>
      <c r="L53" s="175"/>
      <c r="M53" s="175"/>
      <c r="N53" s="175"/>
      <c r="O53" s="188"/>
      <c r="P53" s="189"/>
      <c r="Q53" s="176"/>
      <c r="S53" s="10" t="s">
        <v>73</v>
      </c>
      <c r="AO53" s="177"/>
      <c r="AP53" s="177"/>
    </row>
    <row r="54" spans="1:42" x14ac:dyDescent="0.45">
      <c r="A54" s="174"/>
      <c r="F54" s="178"/>
      <c r="G54" s="178"/>
      <c r="H54" s="178"/>
      <c r="I54" s="179"/>
      <c r="J54" s="178"/>
      <c r="K54" s="178"/>
      <c r="L54" s="178"/>
      <c r="M54" s="178"/>
      <c r="N54" s="178"/>
      <c r="O54" s="191"/>
      <c r="P54" s="192"/>
      <c r="Q54" s="179"/>
    </row>
    <row r="55" spans="1:42" hidden="1" x14ac:dyDescent="0.45">
      <c r="A55" s="186" t="s">
        <v>12</v>
      </c>
      <c r="B55" s="186" t="s">
        <v>57</v>
      </c>
      <c r="C55" s="186" t="s">
        <v>58</v>
      </c>
      <c r="D55" s="186" t="s">
        <v>59</v>
      </c>
      <c r="E55" s="186" t="s">
        <v>60</v>
      </c>
      <c r="F55" s="186" t="s">
        <v>61</v>
      </c>
      <c r="G55" s="186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IXQhVqQfPl4NhaKV6iQMgZPVl9Bz1Erwr5CjVt0uSmI/e9JlUo9xR6TT+zIwiwbWk2KzdO+3mP0wQOgnf+v47g==" saltValue="X33ElNEei3V4B3Ketan1aw==" spinCount="100000" sheet="1" objects="1" scenarios="1"/>
  <mergeCells count="57">
    <mergeCell ref="AJ28:AJ29"/>
    <mergeCell ref="AK28:AK29"/>
    <mergeCell ref="AL28:AL29"/>
    <mergeCell ref="AM28:AM29"/>
    <mergeCell ref="AN28:AN29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</mergeCells>
  <dataValidations count="8"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list" allowBlank="1" showInputMessage="1" showErrorMessage="1" sqref="J6:J20 J30:J49">
      <formula1>$T$51:$T$52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N6:N20 N30:N49">
      <formula1>$Y$51:$Y$52</formula1>
    </dataValidation>
    <dataValidation type="whole" operator="lessThan" allowBlank="1" showInputMessage="1" showErrorMessage="1" sqref="Z6:Z20 AA30:AA49">
      <formula1>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workbookViewId="0">
      <selection activeCell="J14" sqref="J14"/>
    </sheetView>
  </sheetViews>
  <sheetFormatPr defaultColWidth="9" defaultRowHeight="21" x14ac:dyDescent="0.45"/>
  <cols>
    <col min="1" max="1" width="4.42578125" style="10" customWidth="1"/>
    <col min="2" max="2" width="10.42578125" style="10" customWidth="1"/>
    <col min="3" max="7" width="9" style="10"/>
    <col min="8" max="8" width="11.5703125" style="10" customWidth="1"/>
    <col min="9" max="9" width="10.5703125" style="10" customWidth="1"/>
    <col min="10" max="10" width="13.7109375" style="10" customWidth="1"/>
    <col min="11" max="11" width="8.42578125" style="10" customWidth="1"/>
    <col min="12" max="12" width="7.140625" style="10" customWidth="1"/>
    <col min="13" max="13" width="10.140625" style="10" customWidth="1"/>
    <col min="14" max="16" width="9" style="10"/>
    <col min="17" max="17" width="9" style="10" customWidth="1"/>
    <col min="18" max="18" width="9" style="10"/>
    <col min="19" max="35" width="9" style="10" hidden="1" customWidth="1"/>
    <col min="36" max="36" width="9.7109375" style="10" hidden="1" customWidth="1"/>
    <col min="37" max="37" width="10.140625" style="10" hidden="1" customWidth="1"/>
    <col min="38" max="38" width="14.7109375" style="10" hidden="1" customWidth="1"/>
    <col min="39" max="16384" width="9" style="10"/>
  </cols>
  <sheetData>
    <row r="1" spans="1:37" x14ac:dyDescent="0.45">
      <c r="A1" s="141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x14ac:dyDescent="0.45">
      <c r="A2" s="143" t="s">
        <v>75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37" x14ac:dyDescent="0.45">
      <c r="A3" s="850" t="s">
        <v>2</v>
      </c>
      <c r="B3" s="857" t="s">
        <v>3</v>
      </c>
      <c r="C3" s="858"/>
      <c r="D3" s="858"/>
      <c r="E3" s="858"/>
      <c r="F3" s="858"/>
      <c r="G3" s="859"/>
      <c r="H3" s="857" t="s">
        <v>46</v>
      </c>
      <c r="I3" s="858"/>
      <c r="J3" s="858"/>
      <c r="K3" s="858"/>
      <c r="L3" s="858"/>
      <c r="M3" s="858"/>
      <c r="N3" s="858"/>
      <c r="O3" s="858"/>
      <c r="P3" s="858"/>
      <c r="Q3" s="859"/>
      <c r="R3" s="860" t="s">
        <v>5</v>
      </c>
    </row>
    <row r="4" spans="1:37" x14ac:dyDescent="0.45">
      <c r="A4" s="856"/>
      <c r="B4" s="850" t="s">
        <v>6</v>
      </c>
      <c r="C4" s="852" t="s">
        <v>7</v>
      </c>
      <c r="D4" s="857" t="s">
        <v>8</v>
      </c>
      <c r="E4" s="859"/>
      <c r="F4" s="852" t="s">
        <v>9</v>
      </c>
      <c r="G4" s="850" t="s">
        <v>10</v>
      </c>
      <c r="H4" s="850" t="s">
        <v>11</v>
      </c>
      <c r="I4" s="850" t="s">
        <v>12</v>
      </c>
      <c r="J4" s="852" t="s">
        <v>13</v>
      </c>
      <c r="K4" s="852" t="s">
        <v>76</v>
      </c>
      <c r="L4" s="854" t="s">
        <v>15</v>
      </c>
      <c r="M4" s="855"/>
      <c r="N4" s="852" t="s">
        <v>16</v>
      </c>
      <c r="O4" s="852" t="s">
        <v>17</v>
      </c>
      <c r="P4" s="861" t="s">
        <v>18</v>
      </c>
      <c r="Q4" s="852" t="s">
        <v>77</v>
      </c>
      <c r="R4" s="860"/>
      <c r="T4" s="845" t="s">
        <v>78</v>
      </c>
      <c r="U4" s="846"/>
      <c r="V4" s="846"/>
      <c r="W4" s="847"/>
      <c r="X4" s="848" t="s">
        <v>79</v>
      </c>
      <c r="Y4" s="848"/>
      <c r="Z4" s="848"/>
      <c r="AA4" s="848"/>
      <c r="AB4" s="848"/>
    </row>
    <row r="5" spans="1:37" ht="63" x14ac:dyDescent="0.45">
      <c r="A5" s="851"/>
      <c r="B5" s="851"/>
      <c r="C5" s="853"/>
      <c r="D5" s="193" t="s">
        <v>4</v>
      </c>
      <c r="E5" s="193" t="s">
        <v>25</v>
      </c>
      <c r="F5" s="853"/>
      <c r="G5" s="851"/>
      <c r="H5" s="851"/>
      <c r="I5" s="851"/>
      <c r="J5" s="853"/>
      <c r="K5" s="853"/>
      <c r="L5" s="194" t="s">
        <v>26</v>
      </c>
      <c r="M5" s="194" t="s">
        <v>27</v>
      </c>
      <c r="N5" s="853"/>
      <c r="O5" s="853"/>
      <c r="P5" s="861"/>
      <c r="Q5" s="853"/>
      <c r="R5" s="860"/>
      <c r="T5" s="156" t="s">
        <v>42</v>
      </c>
      <c r="U5" s="156" t="s">
        <v>80</v>
      </c>
      <c r="V5" s="156" t="s">
        <v>81</v>
      </c>
      <c r="W5" s="156" t="s">
        <v>82</v>
      </c>
      <c r="X5" s="174" t="s">
        <v>83</v>
      </c>
      <c r="Y5" s="156" t="s">
        <v>42</v>
      </c>
      <c r="Z5" s="156" t="s">
        <v>80</v>
      </c>
      <c r="AA5" s="156" t="s">
        <v>81</v>
      </c>
      <c r="AB5" s="156" t="s">
        <v>82</v>
      </c>
      <c r="AC5" s="156" t="s">
        <v>84</v>
      </c>
      <c r="AD5" s="156" t="s">
        <v>85</v>
      </c>
      <c r="AE5" s="156" t="s">
        <v>86</v>
      </c>
      <c r="AF5" s="156" t="s">
        <v>87</v>
      </c>
      <c r="AG5" s="156" t="s">
        <v>28</v>
      </c>
      <c r="AI5" s="156" t="s">
        <v>12</v>
      </c>
      <c r="AJ5" s="156" t="s">
        <v>19</v>
      </c>
      <c r="AK5" s="156" t="s">
        <v>47</v>
      </c>
    </row>
    <row r="6" spans="1:37" x14ac:dyDescent="0.45">
      <c r="A6" s="150">
        <v>1</v>
      </c>
      <c r="B6" s="184"/>
      <c r="C6" s="156"/>
      <c r="D6" s="158"/>
      <c r="E6" s="157"/>
      <c r="F6" s="156"/>
      <c r="G6" s="159"/>
      <c r="H6" s="157"/>
      <c r="I6" s="156"/>
      <c r="J6" s="156"/>
      <c r="K6" s="156"/>
      <c r="L6" s="160"/>
      <c r="M6" s="156"/>
      <c r="N6" s="156"/>
      <c r="O6" s="156"/>
      <c r="P6" s="195"/>
      <c r="Q6" s="195" t="s">
        <v>88</v>
      </c>
      <c r="R6" s="196">
        <f>AG6</f>
        <v>0</v>
      </c>
      <c r="T6" s="156">
        <f>IF(P6=0,0, IF(AND(P6="หลัก", J6="สอนครั้งแรก"), 2+(E6-1), 0))</f>
        <v>0</v>
      </c>
      <c r="U6" s="156">
        <f>IF(K6=0,0, IF(AND(J6="สอนซ้ำ", E6=2), K6*2.5, IF(AND(J6="สอนซ้ำ", E6=3), K6*3.5, 0)))</f>
        <v>0</v>
      </c>
      <c r="V6" s="156">
        <f>IF(E6=0,0, IF(P6="ผู้ช่วย", E6*1, 0))</f>
        <v>0</v>
      </c>
      <c r="W6" s="197">
        <f>IF(E6=0,0, IF(AND(P6="หลัก", J6="สอนครั้งแรก"), T6, IF(AND(P6="หลัก", J6="สอนซ้ำ"), U6, V6)))</f>
        <v>0</v>
      </c>
      <c r="X6" s="156">
        <f>IF(P6=0,0, IF(AND(P6="หลัก", J6="สอนครั้งแรก"), 1, IF(AND(P6="หลัก", J6="สอนซ้ำ"), 2, 3)))</f>
        <v>0</v>
      </c>
      <c r="Y6" s="156">
        <f>IF(E6=0,0, IF(AND(X6=1, E6=2), 2.5+((E6-1)*1.5), IF(AND(X6=1, E6=3), 2.5+((E6-1)*1.25), 0)))</f>
        <v>0</v>
      </c>
      <c r="Z6" s="156">
        <f>IF(K6=0,0, IF(AND(X6=2, E6=2), K6*3, IF(AND(X6=2, E6=3), K6*4, 0)))</f>
        <v>0</v>
      </c>
      <c r="AA6" s="156">
        <f>IF(E6=0,0, IF(P6="ผู้ช่วย", E6*1, 0))</f>
        <v>0</v>
      </c>
      <c r="AB6" s="197">
        <f>IF(E6=0,0, IF(AND(P6="หลัก", J6="สอนครั้งแรก"), Y6, IF(AND(P6="หลัก", J6="สอนซ้ำ"), Z6, AA6)))</f>
        <v>0</v>
      </c>
      <c r="AC6" s="156">
        <f>IF(E6=0,0, IF(Q6="แบบ ก.", W6, AB6))</f>
        <v>0</v>
      </c>
      <c r="AD6" s="156">
        <f>IF(E6=0, 0, IF(N6="นอกเวลา", 1*E6, 0*E6))</f>
        <v>0</v>
      </c>
      <c r="AE6" s="156">
        <f>IF(O6=0, 0, IF(O6="EN", (AC6+AD6)*1.5, (AC6+AD6)))</f>
        <v>0</v>
      </c>
      <c r="AF6" s="165">
        <f>G6*AE6</f>
        <v>0</v>
      </c>
      <c r="AG6" s="156">
        <f>IF(L6="ปสม.", (0*M6)+AF6, ((3*M6)/15)+AF6)</f>
        <v>0</v>
      </c>
      <c r="AI6" s="156">
        <f>IF(I6=0, 0, IF(I6="ตรี", 1, 2))</f>
        <v>0</v>
      </c>
      <c r="AJ6" s="165">
        <f>IF(AI6=0,0, IF(AI6=1, AG6, 0))</f>
        <v>0</v>
      </c>
      <c r="AK6" s="165">
        <f>IF(AI6=0,0, IF(AI6=2, AG6, 0))</f>
        <v>0</v>
      </c>
    </row>
    <row r="7" spans="1:37" x14ac:dyDescent="0.45">
      <c r="A7" s="150">
        <v>2</v>
      </c>
      <c r="B7" s="184"/>
      <c r="C7" s="156"/>
      <c r="D7" s="158"/>
      <c r="E7" s="157"/>
      <c r="F7" s="156"/>
      <c r="G7" s="159"/>
      <c r="H7" s="157"/>
      <c r="I7" s="156"/>
      <c r="J7" s="156"/>
      <c r="K7" s="156"/>
      <c r="L7" s="160"/>
      <c r="M7" s="156"/>
      <c r="N7" s="156"/>
      <c r="O7" s="156"/>
      <c r="P7" s="195"/>
      <c r="Q7" s="195" t="s">
        <v>88</v>
      </c>
      <c r="R7" s="196">
        <f t="shared" ref="R7:R18" si="0">AG7</f>
        <v>0</v>
      </c>
      <c r="T7" s="156">
        <f t="shared" ref="T7:T18" si="1">IF(P7=0,0, IF(AND(P7="หลัก", J7="สอนครั้งแรก"), 2+(E7-1), 0))</f>
        <v>0</v>
      </c>
      <c r="U7" s="156">
        <f t="shared" ref="U7:U18" si="2">IF(K7=0,0, IF(AND(J7="สอนซ้ำ", E7=2), K7*2.5, IF(AND(J7="สอนซ้ำ", E7=3), K7*3.5, 0)))</f>
        <v>0</v>
      </c>
      <c r="V7" s="156">
        <f t="shared" ref="V7:V18" si="3">IF(E7=0,0, IF(P7="ผู้ช่วย", E7*1, 0))</f>
        <v>0</v>
      </c>
      <c r="W7" s="197">
        <f t="shared" ref="W7:W18" si="4">IF(E7=0,0, IF(AND(P7="หลัก", J7="สอนครั้งแรก"), T7, IF(AND(P7="หลัก", J7="สอนซ้ำ"), U7, V7)))</f>
        <v>0</v>
      </c>
      <c r="X7" s="156">
        <f t="shared" ref="X7:X18" si="5">IF(P7=0,0, IF(AND(P7="หลัก", J7="สอนครั้งแรก"), 1, IF(AND(P7="หลัก", J7="สอนซ้ำ"), 2, 3)))</f>
        <v>0</v>
      </c>
      <c r="Y7" s="156">
        <f t="shared" ref="Y7:Y18" si="6">IF(E7=0,0, IF(AND(X7=1, E7=2), 2.5+((E7-1)*1.5), IF(AND(X7=1, E7=3), 2.5+((E7-1)*1.25), 0)))</f>
        <v>0</v>
      </c>
      <c r="Z7" s="156">
        <f t="shared" ref="Z7:Z18" si="7">IF(K7=0,0, IF(AND(X7=2, E7=2), K7*3, IF(AND(X7=2, E7=3), K7*4, 0)))</f>
        <v>0</v>
      </c>
      <c r="AA7" s="156">
        <f t="shared" ref="AA7:AA18" si="8">IF(E7=0,0, IF(P7="ผู้ช่วย", E7*1, 0))</f>
        <v>0</v>
      </c>
      <c r="AB7" s="197">
        <f t="shared" ref="AB7:AB18" si="9">IF(E7=0,0, IF(AND(P7="หลัก", J7="สอนครั้งแรก"), Y7, IF(AND(P7="หลัก", J7="สอนซ้ำ"), Z7, AA7)))</f>
        <v>0</v>
      </c>
      <c r="AC7" s="156">
        <f t="shared" ref="AC7:AC18" si="10">IF(E7=0,0, IF(Q7="แบบ ก.", W7, AB7))</f>
        <v>0</v>
      </c>
      <c r="AD7" s="156">
        <f t="shared" ref="AD7:AD18" si="11">IF(E7=0, 0, IF(N7="นอกเวลา", 1*E7, 0*E7))</f>
        <v>0</v>
      </c>
      <c r="AE7" s="156">
        <f t="shared" ref="AE7:AE18" si="12">IF(O7=0, 0, IF(O7="EN", (AC7+AD7)*1.5, (AC7+AD7)))</f>
        <v>0</v>
      </c>
      <c r="AF7" s="165">
        <f t="shared" ref="AF7:AF18" si="13">G7*AE7</f>
        <v>0</v>
      </c>
      <c r="AG7" s="156">
        <f t="shared" ref="AG7:AG16" si="14">IF(L7="ปสม.", (0*M7)+AF7, ((3*M7)/15)+AF7)</f>
        <v>0</v>
      </c>
      <c r="AI7" s="156">
        <f t="shared" ref="AI7:AI18" si="15">IF(I7=0, 0, IF(I7="ตรี", 1, 2))</f>
        <v>0</v>
      </c>
      <c r="AJ7" s="165">
        <f t="shared" ref="AJ7:AJ18" si="16">IF(AI7=0,0, IF(AI7=1, AG7, 0))</f>
        <v>0</v>
      </c>
      <c r="AK7" s="165">
        <f t="shared" ref="AK7:AK18" si="17">IF(AI7=0,0, IF(AI7=2, AG7, 0))</f>
        <v>0</v>
      </c>
    </row>
    <row r="8" spans="1:37" x14ac:dyDescent="0.45">
      <c r="A8" s="150">
        <v>3</v>
      </c>
      <c r="B8" s="184"/>
      <c r="C8" s="156"/>
      <c r="D8" s="158"/>
      <c r="E8" s="157"/>
      <c r="F8" s="156"/>
      <c r="G8" s="159"/>
      <c r="H8" s="157"/>
      <c r="I8" s="156"/>
      <c r="J8" s="156"/>
      <c r="K8" s="156"/>
      <c r="L8" s="160"/>
      <c r="M8" s="156"/>
      <c r="N8" s="156"/>
      <c r="O8" s="156"/>
      <c r="P8" s="195"/>
      <c r="Q8" s="195" t="s">
        <v>88</v>
      </c>
      <c r="R8" s="196">
        <f t="shared" si="0"/>
        <v>0</v>
      </c>
      <c r="T8" s="156">
        <f t="shared" si="1"/>
        <v>0</v>
      </c>
      <c r="U8" s="156">
        <f t="shared" si="2"/>
        <v>0</v>
      </c>
      <c r="V8" s="156">
        <f t="shared" si="3"/>
        <v>0</v>
      </c>
      <c r="W8" s="197">
        <f t="shared" si="4"/>
        <v>0</v>
      </c>
      <c r="X8" s="156">
        <f t="shared" si="5"/>
        <v>0</v>
      </c>
      <c r="Y8" s="156">
        <f t="shared" si="6"/>
        <v>0</v>
      </c>
      <c r="Z8" s="156">
        <f t="shared" si="7"/>
        <v>0</v>
      </c>
      <c r="AA8" s="156">
        <f t="shared" si="8"/>
        <v>0</v>
      </c>
      <c r="AB8" s="197">
        <f t="shared" si="9"/>
        <v>0</v>
      </c>
      <c r="AC8" s="156">
        <f t="shared" si="10"/>
        <v>0</v>
      </c>
      <c r="AD8" s="156">
        <f t="shared" si="11"/>
        <v>0</v>
      </c>
      <c r="AE8" s="156">
        <f t="shared" si="12"/>
        <v>0</v>
      </c>
      <c r="AF8" s="165">
        <f t="shared" si="13"/>
        <v>0</v>
      </c>
      <c r="AG8" s="156">
        <f t="shared" si="14"/>
        <v>0</v>
      </c>
      <c r="AI8" s="156">
        <f t="shared" si="15"/>
        <v>0</v>
      </c>
      <c r="AJ8" s="165">
        <f t="shared" si="16"/>
        <v>0</v>
      </c>
      <c r="AK8" s="165">
        <f t="shared" si="17"/>
        <v>0</v>
      </c>
    </row>
    <row r="9" spans="1:37" x14ac:dyDescent="0.45">
      <c r="A9" s="150">
        <v>4</v>
      </c>
      <c r="B9" s="184"/>
      <c r="C9" s="156"/>
      <c r="D9" s="158"/>
      <c r="E9" s="157"/>
      <c r="F9" s="156"/>
      <c r="G9" s="159"/>
      <c r="H9" s="157"/>
      <c r="I9" s="156"/>
      <c r="J9" s="156"/>
      <c r="K9" s="156"/>
      <c r="L9" s="160"/>
      <c r="M9" s="156"/>
      <c r="N9" s="156"/>
      <c r="O9" s="156"/>
      <c r="P9" s="195"/>
      <c r="Q9" s="195" t="s">
        <v>88</v>
      </c>
      <c r="R9" s="196">
        <f t="shared" si="0"/>
        <v>0</v>
      </c>
      <c r="T9" s="156">
        <f t="shared" si="1"/>
        <v>0</v>
      </c>
      <c r="U9" s="156">
        <f t="shared" si="2"/>
        <v>0</v>
      </c>
      <c r="V9" s="156">
        <f t="shared" si="3"/>
        <v>0</v>
      </c>
      <c r="W9" s="197">
        <f t="shared" si="4"/>
        <v>0</v>
      </c>
      <c r="X9" s="156">
        <f t="shared" si="5"/>
        <v>0</v>
      </c>
      <c r="Y9" s="156">
        <f t="shared" si="6"/>
        <v>0</v>
      </c>
      <c r="Z9" s="156">
        <f t="shared" si="7"/>
        <v>0</v>
      </c>
      <c r="AA9" s="156">
        <f t="shared" si="8"/>
        <v>0</v>
      </c>
      <c r="AB9" s="197">
        <f t="shared" si="9"/>
        <v>0</v>
      </c>
      <c r="AC9" s="156">
        <f t="shared" si="10"/>
        <v>0</v>
      </c>
      <c r="AD9" s="156">
        <f t="shared" si="11"/>
        <v>0</v>
      </c>
      <c r="AE9" s="156">
        <f t="shared" si="12"/>
        <v>0</v>
      </c>
      <c r="AF9" s="165">
        <f t="shared" si="13"/>
        <v>0</v>
      </c>
      <c r="AG9" s="156">
        <f t="shared" si="14"/>
        <v>0</v>
      </c>
      <c r="AI9" s="156">
        <f t="shared" si="15"/>
        <v>0</v>
      </c>
      <c r="AJ9" s="165">
        <f t="shared" si="16"/>
        <v>0</v>
      </c>
      <c r="AK9" s="165">
        <f t="shared" si="17"/>
        <v>0</v>
      </c>
    </row>
    <row r="10" spans="1:37" x14ac:dyDescent="0.45">
      <c r="A10" s="150">
        <v>5</v>
      </c>
      <c r="B10" s="184"/>
      <c r="C10" s="156"/>
      <c r="D10" s="158"/>
      <c r="E10" s="157"/>
      <c r="F10" s="156"/>
      <c r="G10" s="159"/>
      <c r="H10" s="157"/>
      <c r="I10" s="156"/>
      <c r="J10" s="156"/>
      <c r="K10" s="156"/>
      <c r="L10" s="160"/>
      <c r="M10" s="156"/>
      <c r="N10" s="156"/>
      <c r="O10" s="156"/>
      <c r="P10" s="195"/>
      <c r="Q10" s="195" t="s">
        <v>88</v>
      </c>
      <c r="R10" s="196">
        <f t="shared" si="0"/>
        <v>0</v>
      </c>
      <c r="T10" s="156">
        <f t="shared" si="1"/>
        <v>0</v>
      </c>
      <c r="U10" s="156">
        <f t="shared" si="2"/>
        <v>0</v>
      </c>
      <c r="V10" s="156">
        <f t="shared" si="3"/>
        <v>0</v>
      </c>
      <c r="W10" s="197">
        <f t="shared" si="4"/>
        <v>0</v>
      </c>
      <c r="X10" s="156">
        <f t="shared" si="5"/>
        <v>0</v>
      </c>
      <c r="Y10" s="156">
        <f t="shared" si="6"/>
        <v>0</v>
      </c>
      <c r="Z10" s="156">
        <f t="shared" si="7"/>
        <v>0</v>
      </c>
      <c r="AA10" s="156">
        <f t="shared" si="8"/>
        <v>0</v>
      </c>
      <c r="AB10" s="197">
        <f t="shared" si="9"/>
        <v>0</v>
      </c>
      <c r="AC10" s="156">
        <f t="shared" si="10"/>
        <v>0</v>
      </c>
      <c r="AD10" s="156">
        <f t="shared" si="11"/>
        <v>0</v>
      </c>
      <c r="AE10" s="156">
        <f t="shared" si="12"/>
        <v>0</v>
      </c>
      <c r="AF10" s="165">
        <f t="shared" si="13"/>
        <v>0</v>
      </c>
      <c r="AG10" s="156">
        <f t="shared" si="14"/>
        <v>0</v>
      </c>
      <c r="AI10" s="156">
        <f t="shared" si="15"/>
        <v>0</v>
      </c>
      <c r="AJ10" s="165">
        <f t="shared" si="16"/>
        <v>0</v>
      </c>
      <c r="AK10" s="165">
        <f t="shared" si="17"/>
        <v>0</v>
      </c>
    </row>
    <row r="11" spans="1:37" x14ac:dyDescent="0.45">
      <c r="A11" s="150">
        <v>6</v>
      </c>
      <c r="B11" s="184"/>
      <c r="C11" s="156"/>
      <c r="D11" s="158"/>
      <c r="E11" s="157"/>
      <c r="F11" s="156"/>
      <c r="G11" s="159"/>
      <c r="H11" s="157"/>
      <c r="I11" s="156"/>
      <c r="J11" s="156"/>
      <c r="K11" s="156"/>
      <c r="L11" s="160"/>
      <c r="M11" s="156"/>
      <c r="N11" s="156"/>
      <c r="O11" s="156"/>
      <c r="P11" s="195"/>
      <c r="Q11" s="195" t="s">
        <v>88</v>
      </c>
      <c r="R11" s="196">
        <f t="shared" si="0"/>
        <v>0</v>
      </c>
      <c r="T11" s="156">
        <f t="shared" si="1"/>
        <v>0</v>
      </c>
      <c r="U11" s="156">
        <f t="shared" si="2"/>
        <v>0</v>
      </c>
      <c r="V11" s="156">
        <f t="shared" si="3"/>
        <v>0</v>
      </c>
      <c r="W11" s="197">
        <f t="shared" si="4"/>
        <v>0</v>
      </c>
      <c r="X11" s="156">
        <f t="shared" si="5"/>
        <v>0</v>
      </c>
      <c r="Y11" s="156">
        <f t="shared" si="6"/>
        <v>0</v>
      </c>
      <c r="Z11" s="156">
        <f t="shared" si="7"/>
        <v>0</v>
      </c>
      <c r="AA11" s="156">
        <f t="shared" si="8"/>
        <v>0</v>
      </c>
      <c r="AB11" s="197">
        <f t="shared" si="9"/>
        <v>0</v>
      </c>
      <c r="AC11" s="156">
        <f t="shared" si="10"/>
        <v>0</v>
      </c>
      <c r="AD11" s="156">
        <f t="shared" si="11"/>
        <v>0</v>
      </c>
      <c r="AE11" s="156">
        <f t="shared" si="12"/>
        <v>0</v>
      </c>
      <c r="AF11" s="165">
        <f t="shared" si="13"/>
        <v>0</v>
      </c>
      <c r="AG11" s="156">
        <f t="shared" si="14"/>
        <v>0</v>
      </c>
      <c r="AI11" s="156">
        <f t="shared" si="15"/>
        <v>0</v>
      </c>
      <c r="AJ11" s="165">
        <f t="shared" si="16"/>
        <v>0</v>
      </c>
      <c r="AK11" s="165">
        <f t="shared" si="17"/>
        <v>0</v>
      </c>
    </row>
    <row r="12" spans="1:37" x14ac:dyDescent="0.45">
      <c r="A12" s="150">
        <v>7</v>
      </c>
      <c r="B12" s="184"/>
      <c r="C12" s="156"/>
      <c r="D12" s="158"/>
      <c r="E12" s="157"/>
      <c r="F12" s="156"/>
      <c r="G12" s="159"/>
      <c r="H12" s="157"/>
      <c r="I12" s="156"/>
      <c r="J12" s="156"/>
      <c r="K12" s="156"/>
      <c r="L12" s="160"/>
      <c r="M12" s="156"/>
      <c r="N12" s="156"/>
      <c r="O12" s="156"/>
      <c r="P12" s="195"/>
      <c r="Q12" s="195" t="s">
        <v>88</v>
      </c>
      <c r="R12" s="196">
        <f t="shared" si="0"/>
        <v>0</v>
      </c>
      <c r="T12" s="156">
        <f t="shared" si="1"/>
        <v>0</v>
      </c>
      <c r="U12" s="156">
        <f t="shared" si="2"/>
        <v>0</v>
      </c>
      <c r="V12" s="156">
        <f t="shared" si="3"/>
        <v>0</v>
      </c>
      <c r="W12" s="197">
        <f t="shared" si="4"/>
        <v>0</v>
      </c>
      <c r="X12" s="156">
        <f t="shared" si="5"/>
        <v>0</v>
      </c>
      <c r="Y12" s="156">
        <f t="shared" si="6"/>
        <v>0</v>
      </c>
      <c r="Z12" s="156">
        <f t="shared" si="7"/>
        <v>0</v>
      </c>
      <c r="AA12" s="156">
        <f t="shared" si="8"/>
        <v>0</v>
      </c>
      <c r="AB12" s="197">
        <f t="shared" si="9"/>
        <v>0</v>
      </c>
      <c r="AC12" s="156">
        <f t="shared" si="10"/>
        <v>0</v>
      </c>
      <c r="AD12" s="156">
        <f t="shared" si="11"/>
        <v>0</v>
      </c>
      <c r="AE12" s="156">
        <f t="shared" si="12"/>
        <v>0</v>
      </c>
      <c r="AF12" s="165">
        <f t="shared" si="13"/>
        <v>0</v>
      </c>
      <c r="AG12" s="156">
        <f t="shared" si="14"/>
        <v>0</v>
      </c>
      <c r="AI12" s="156">
        <f t="shared" si="15"/>
        <v>0</v>
      </c>
      <c r="AJ12" s="165">
        <f t="shared" si="16"/>
        <v>0</v>
      </c>
      <c r="AK12" s="165">
        <f t="shared" si="17"/>
        <v>0</v>
      </c>
    </row>
    <row r="13" spans="1:37" x14ac:dyDescent="0.45">
      <c r="A13" s="150">
        <v>8</v>
      </c>
      <c r="B13" s="184"/>
      <c r="C13" s="156"/>
      <c r="D13" s="158"/>
      <c r="E13" s="157"/>
      <c r="F13" s="156"/>
      <c r="G13" s="159"/>
      <c r="H13" s="157"/>
      <c r="I13" s="156"/>
      <c r="J13" s="156"/>
      <c r="K13" s="156"/>
      <c r="L13" s="160"/>
      <c r="M13" s="156"/>
      <c r="N13" s="156"/>
      <c r="O13" s="156"/>
      <c r="P13" s="195"/>
      <c r="Q13" s="195" t="s">
        <v>88</v>
      </c>
      <c r="R13" s="196">
        <f t="shared" si="0"/>
        <v>0</v>
      </c>
      <c r="T13" s="156">
        <f t="shared" si="1"/>
        <v>0</v>
      </c>
      <c r="U13" s="156">
        <f t="shared" si="2"/>
        <v>0</v>
      </c>
      <c r="V13" s="156">
        <f t="shared" si="3"/>
        <v>0</v>
      </c>
      <c r="W13" s="197">
        <f t="shared" si="4"/>
        <v>0</v>
      </c>
      <c r="X13" s="156">
        <f t="shared" si="5"/>
        <v>0</v>
      </c>
      <c r="Y13" s="156">
        <f t="shared" si="6"/>
        <v>0</v>
      </c>
      <c r="Z13" s="156">
        <f t="shared" si="7"/>
        <v>0</v>
      </c>
      <c r="AA13" s="156">
        <f t="shared" si="8"/>
        <v>0</v>
      </c>
      <c r="AB13" s="197">
        <f t="shared" si="9"/>
        <v>0</v>
      </c>
      <c r="AC13" s="156">
        <f t="shared" si="10"/>
        <v>0</v>
      </c>
      <c r="AD13" s="156">
        <f t="shared" si="11"/>
        <v>0</v>
      </c>
      <c r="AE13" s="156">
        <f t="shared" si="12"/>
        <v>0</v>
      </c>
      <c r="AF13" s="165">
        <f t="shared" si="13"/>
        <v>0</v>
      </c>
      <c r="AG13" s="156">
        <f t="shared" si="14"/>
        <v>0</v>
      </c>
      <c r="AI13" s="156">
        <f t="shared" si="15"/>
        <v>0</v>
      </c>
      <c r="AJ13" s="165">
        <f t="shared" si="16"/>
        <v>0</v>
      </c>
      <c r="AK13" s="165">
        <f t="shared" si="17"/>
        <v>0</v>
      </c>
    </row>
    <row r="14" spans="1:37" x14ac:dyDescent="0.45">
      <c r="A14" s="150">
        <v>9</v>
      </c>
      <c r="B14" s="184"/>
      <c r="C14" s="156"/>
      <c r="D14" s="158"/>
      <c r="E14" s="157"/>
      <c r="F14" s="156"/>
      <c r="G14" s="159"/>
      <c r="H14" s="157"/>
      <c r="I14" s="156"/>
      <c r="J14" s="156"/>
      <c r="K14" s="156"/>
      <c r="L14" s="160"/>
      <c r="M14" s="156"/>
      <c r="N14" s="156"/>
      <c r="O14" s="156"/>
      <c r="P14" s="195"/>
      <c r="Q14" s="195" t="s">
        <v>88</v>
      </c>
      <c r="R14" s="196">
        <f t="shared" si="0"/>
        <v>0</v>
      </c>
      <c r="T14" s="156">
        <f t="shared" si="1"/>
        <v>0</v>
      </c>
      <c r="U14" s="156">
        <f t="shared" si="2"/>
        <v>0</v>
      </c>
      <c r="V14" s="156">
        <f t="shared" si="3"/>
        <v>0</v>
      </c>
      <c r="W14" s="197">
        <f t="shared" si="4"/>
        <v>0</v>
      </c>
      <c r="X14" s="156">
        <f t="shared" si="5"/>
        <v>0</v>
      </c>
      <c r="Y14" s="156">
        <f t="shared" si="6"/>
        <v>0</v>
      </c>
      <c r="Z14" s="156">
        <f t="shared" si="7"/>
        <v>0</v>
      </c>
      <c r="AA14" s="156">
        <f t="shared" si="8"/>
        <v>0</v>
      </c>
      <c r="AB14" s="197">
        <f t="shared" si="9"/>
        <v>0</v>
      </c>
      <c r="AC14" s="156">
        <f t="shared" si="10"/>
        <v>0</v>
      </c>
      <c r="AD14" s="156">
        <f t="shared" si="11"/>
        <v>0</v>
      </c>
      <c r="AE14" s="156">
        <f t="shared" si="12"/>
        <v>0</v>
      </c>
      <c r="AF14" s="165">
        <f t="shared" si="13"/>
        <v>0</v>
      </c>
      <c r="AG14" s="156">
        <f t="shared" si="14"/>
        <v>0</v>
      </c>
      <c r="AI14" s="156">
        <f t="shared" si="15"/>
        <v>0</v>
      </c>
      <c r="AJ14" s="165">
        <f t="shared" si="16"/>
        <v>0</v>
      </c>
      <c r="AK14" s="165">
        <f t="shared" si="17"/>
        <v>0</v>
      </c>
    </row>
    <row r="15" spans="1:37" x14ac:dyDescent="0.45">
      <c r="A15" s="150">
        <v>10</v>
      </c>
      <c r="B15" s="184"/>
      <c r="C15" s="156"/>
      <c r="D15" s="158"/>
      <c r="E15" s="157"/>
      <c r="F15" s="156"/>
      <c r="G15" s="159"/>
      <c r="H15" s="157"/>
      <c r="I15" s="156"/>
      <c r="J15" s="156"/>
      <c r="K15" s="156"/>
      <c r="L15" s="160"/>
      <c r="M15" s="156"/>
      <c r="N15" s="156"/>
      <c r="O15" s="156"/>
      <c r="P15" s="195"/>
      <c r="Q15" s="195" t="s">
        <v>88</v>
      </c>
      <c r="R15" s="196">
        <f t="shared" si="0"/>
        <v>0</v>
      </c>
      <c r="T15" s="156">
        <f t="shared" si="1"/>
        <v>0</v>
      </c>
      <c r="U15" s="156">
        <f t="shared" si="2"/>
        <v>0</v>
      </c>
      <c r="V15" s="156">
        <f t="shared" si="3"/>
        <v>0</v>
      </c>
      <c r="W15" s="197">
        <f t="shared" si="4"/>
        <v>0</v>
      </c>
      <c r="X15" s="156">
        <f t="shared" si="5"/>
        <v>0</v>
      </c>
      <c r="Y15" s="156">
        <f t="shared" si="6"/>
        <v>0</v>
      </c>
      <c r="Z15" s="156">
        <f t="shared" si="7"/>
        <v>0</v>
      </c>
      <c r="AA15" s="156">
        <f t="shared" si="8"/>
        <v>0</v>
      </c>
      <c r="AB15" s="197">
        <f t="shared" si="9"/>
        <v>0</v>
      </c>
      <c r="AC15" s="156">
        <f t="shared" si="10"/>
        <v>0</v>
      </c>
      <c r="AD15" s="156">
        <f t="shared" si="11"/>
        <v>0</v>
      </c>
      <c r="AE15" s="156">
        <f t="shared" si="12"/>
        <v>0</v>
      </c>
      <c r="AF15" s="165">
        <f t="shared" si="13"/>
        <v>0</v>
      </c>
      <c r="AG15" s="156">
        <f t="shared" si="14"/>
        <v>0</v>
      </c>
      <c r="AI15" s="156">
        <f t="shared" si="15"/>
        <v>0</v>
      </c>
      <c r="AJ15" s="165">
        <f t="shared" si="16"/>
        <v>0</v>
      </c>
      <c r="AK15" s="165">
        <f t="shared" si="17"/>
        <v>0</v>
      </c>
    </row>
    <row r="16" spans="1:37" x14ac:dyDescent="0.45">
      <c r="A16" s="150">
        <v>11</v>
      </c>
      <c r="B16" s="184"/>
      <c r="C16" s="156"/>
      <c r="D16" s="158"/>
      <c r="E16" s="157"/>
      <c r="F16" s="156"/>
      <c r="G16" s="159"/>
      <c r="H16" s="157"/>
      <c r="I16" s="156"/>
      <c r="J16" s="156"/>
      <c r="K16" s="156"/>
      <c r="L16" s="160"/>
      <c r="M16" s="156"/>
      <c r="N16" s="156"/>
      <c r="O16" s="156"/>
      <c r="P16" s="195"/>
      <c r="Q16" s="195" t="s">
        <v>88</v>
      </c>
      <c r="R16" s="196">
        <f t="shared" si="0"/>
        <v>0</v>
      </c>
      <c r="T16" s="156">
        <f t="shared" si="1"/>
        <v>0</v>
      </c>
      <c r="U16" s="156">
        <f t="shared" si="2"/>
        <v>0</v>
      </c>
      <c r="V16" s="156">
        <f t="shared" si="3"/>
        <v>0</v>
      </c>
      <c r="W16" s="197">
        <f t="shared" si="4"/>
        <v>0</v>
      </c>
      <c r="X16" s="156">
        <f t="shared" si="5"/>
        <v>0</v>
      </c>
      <c r="Y16" s="156">
        <f t="shared" si="6"/>
        <v>0</v>
      </c>
      <c r="Z16" s="156">
        <f t="shared" si="7"/>
        <v>0</v>
      </c>
      <c r="AA16" s="156">
        <f t="shared" si="8"/>
        <v>0</v>
      </c>
      <c r="AB16" s="197">
        <f t="shared" si="9"/>
        <v>0</v>
      </c>
      <c r="AC16" s="156">
        <f t="shared" si="10"/>
        <v>0</v>
      </c>
      <c r="AD16" s="156">
        <f t="shared" si="11"/>
        <v>0</v>
      </c>
      <c r="AE16" s="156">
        <f t="shared" si="12"/>
        <v>0</v>
      </c>
      <c r="AF16" s="165">
        <f t="shared" si="13"/>
        <v>0</v>
      </c>
      <c r="AG16" s="156">
        <f t="shared" si="14"/>
        <v>0</v>
      </c>
      <c r="AI16" s="156">
        <f t="shared" si="15"/>
        <v>0</v>
      </c>
      <c r="AJ16" s="165">
        <f t="shared" si="16"/>
        <v>0</v>
      </c>
      <c r="AK16" s="165">
        <f t="shared" si="17"/>
        <v>0</v>
      </c>
    </row>
    <row r="17" spans="1:37" x14ac:dyDescent="0.45">
      <c r="A17" s="150">
        <v>12</v>
      </c>
      <c r="B17" s="184"/>
      <c r="C17" s="156"/>
      <c r="D17" s="158"/>
      <c r="E17" s="157"/>
      <c r="F17" s="156"/>
      <c r="G17" s="159"/>
      <c r="H17" s="157"/>
      <c r="I17" s="156"/>
      <c r="J17" s="156"/>
      <c r="K17" s="156"/>
      <c r="L17" s="160"/>
      <c r="M17" s="156"/>
      <c r="N17" s="156"/>
      <c r="O17" s="156"/>
      <c r="P17" s="195"/>
      <c r="Q17" s="195" t="s">
        <v>88</v>
      </c>
      <c r="R17" s="196">
        <f t="shared" si="0"/>
        <v>0</v>
      </c>
      <c r="T17" s="156">
        <f t="shared" si="1"/>
        <v>0</v>
      </c>
      <c r="U17" s="156">
        <f t="shared" si="2"/>
        <v>0</v>
      </c>
      <c r="V17" s="156">
        <f t="shared" si="3"/>
        <v>0</v>
      </c>
      <c r="W17" s="197">
        <f t="shared" si="4"/>
        <v>0</v>
      </c>
      <c r="X17" s="156">
        <f t="shared" si="5"/>
        <v>0</v>
      </c>
      <c r="Y17" s="156">
        <f t="shared" si="6"/>
        <v>0</v>
      </c>
      <c r="Z17" s="156">
        <f t="shared" si="7"/>
        <v>0</v>
      </c>
      <c r="AA17" s="156">
        <f t="shared" si="8"/>
        <v>0</v>
      </c>
      <c r="AB17" s="197">
        <f t="shared" si="9"/>
        <v>0</v>
      </c>
      <c r="AC17" s="156">
        <f t="shared" si="10"/>
        <v>0</v>
      </c>
      <c r="AD17" s="156">
        <f t="shared" si="11"/>
        <v>0</v>
      </c>
      <c r="AE17" s="156">
        <f t="shared" si="12"/>
        <v>0</v>
      </c>
      <c r="AF17" s="165">
        <f t="shared" si="13"/>
        <v>0</v>
      </c>
      <c r="AG17" s="156">
        <f>IF(L17="ปสม.", (0*M17)+AF17, (3*M17)+AF17)</f>
        <v>0</v>
      </c>
      <c r="AI17" s="156">
        <f t="shared" si="15"/>
        <v>0</v>
      </c>
      <c r="AJ17" s="165">
        <f t="shared" si="16"/>
        <v>0</v>
      </c>
      <c r="AK17" s="165">
        <f t="shared" si="17"/>
        <v>0</v>
      </c>
    </row>
    <row r="18" spans="1:37" x14ac:dyDescent="0.45">
      <c r="A18" s="150">
        <v>13</v>
      </c>
      <c r="B18" s="184"/>
      <c r="C18" s="156"/>
      <c r="D18" s="158"/>
      <c r="E18" s="157"/>
      <c r="F18" s="156"/>
      <c r="G18" s="159"/>
      <c r="H18" s="157"/>
      <c r="I18" s="156"/>
      <c r="J18" s="156"/>
      <c r="K18" s="156"/>
      <c r="L18" s="160"/>
      <c r="M18" s="156"/>
      <c r="N18" s="156"/>
      <c r="O18" s="156"/>
      <c r="P18" s="195"/>
      <c r="Q18" s="195" t="s">
        <v>88</v>
      </c>
      <c r="R18" s="196">
        <f t="shared" si="0"/>
        <v>0</v>
      </c>
      <c r="T18" s="156">
        <f t="shared" si="1"/>
        <v>0</v>
      </c>
      <c r="U18" s="156">
        <f t="shared" si="2"/>
        <v>0</v>
      </c>
      <c r="V18" s="156">
        <f t="shared" si="3"/>
        <v>0</v>
      </c>
      <c r="W18" s="197">
        <f t="shared" si="4"/>
        <v>0</v>
      </c>
      <c r="X18" s="156">
        <f t="shared" si="5"/>
        <v>0</v>
      </c>
      <c r="Y18" s="156">
        <f t="shared" si="6"/>
        <v>0</v>
      </c>
      <c r="Z18" s="156">
        <f t="shared" si="7"/>
        <v>0</v>
      </c>
      <c r="AA18" s="156">
        <f t="shared" si="8"/>
        <v>0</v>
      </c>
      <c r="AB18" s="197">
        <f t="shared" si="9"/>
        <v>0</v>
      </c>
      <c r="AC18" s="156">
        <f t="shared" si="10"/>
        <v>0</v>
      </c>
      <c r="AD18" s="156">
        <f t="shared" si="11"/>
        <v>0</v>
      </c>
      <c r="AE18" s="156">
        <f t="shared" si="12"/>
        <v>0</v>
      </c>
      <c r="AF18" s="165">
        <f t="shared" si="13"/>
        <v>0</v>
      </c>
      <c r="AG18" s="156">
        <f t="shared" ref="AG18" si="18">IF(L18="ปสม.", (0*M18)+AF18, (3*M18)+AF18)</f>
        <v>0</v>
      </c>
      <c r="AI18" s="156">
        <f t="shared" si="15"/>
        <v>0</v>
      </c>
      <c r="AJ18" s="165">
        <f t="shared" si="16"/>
        <v>0</v>
      </c>
      <c r="AK18" s="165">
        <f t="shared" si="17"/>
        <v>0</v>
      </c>
    </row>
    <row r="19" spans="1:37" x14ac:dyDescent="0.45">
      <c r="A19" s="167"/>
      <c r="B19" s="3"/>
      <c r="C19" s="3"/>
      <c r="D19" s="3"/>
      <c r="E19" s="3"/>
      <c r="F19" s="838" t="s">
        <v>43</v>
      </c>
      <c r="G19" s="849"/>
      <c r="H19" s="839"/>
      <c r="I19" s="196">
        <f>AJ19</f>
        <v>0</v>
      </c>
      <c r="J19" s="838" t="s">
        <v>44</v>
      </c>
      <c r="K19" s="849"/>
      <c r="L19" s="849"/>
      <c r="M19" s="849"/>
      <c r="N19" s="849"/>
      <c r="O19" s="196">
        <f>AK19</f>
        <v>0</v>
      </c>
      <c r="P19" s="838" t="s">
        <v>89</v>
      </c>
      <c r="Q19" s="839"/>
      <c r="R19" s="196">
        <f>SUM(R6:R18)</f>
        <v>0</v>
      </c>
      <c r="AJ19" s="177">
        <f>SUM(AJ6:AJ18)</f>
        <v>0</v>
      </c>
      <c r="AK19" s="177">
        <f>SUM(AK6:AK18)</f>
        <v>0</v>
      </c>
    </row>
    <row r="20" spans="1:37" x14ac:dyDescent="0.45">
      <c r="A20" s="167"/>
      <c r="B20" s="3"/>
      <c r="C20" s="3"/>
      <c r="D20" s="3"/>
      <c r="E20" s="198" t="s">
        <v>5</v>
      </c>
      <c r="F20" s="822" t="s">
        <v>43</v>
      </c>
      <c r="G20" s="823"/>
      <c r="H20" s="837"/>
      <c r="I20" s="196">
        <f>'1.1 - 1.3.1 (ภาคเรียนที่ 1)'!I21+'1.1 - 1.3.1 (ภาคเรียนที่ 1)'!I50+'1.1 - 1.3.2 (ภาคเรียนที่ 1)'!I19</f>
        <v>0</v>
      </c>
      <c r="J20" s="822" t="s">
        <v>44</v>
      </c>
      <c r="K20" s="823"/>
      <c r="L20" s="823"/>
      <c r="M20" s="823"/>
      <c r="N20" s="823"/>
      <c r="O20" s="196">
        <f>'1.1 - 1.3.1 (ภาคเรียนที่ 1)'!O21+'1.1 - 1.3.1 (ภาคเรียนที่ 1)'!O50+'1.1 - 1.3.2 (ภาคเรียนที่ 1)'!O19</f>
        <v>0</v>
      </c>
      <c r="P20" s="838" t="s">
        <v>89</v>
      </c>
      <c r="Q20" s="839"/>
      <c r="R20" s="196">
        <f>(I20+O20)</f>
        <v>0</v>
      </c>
      <c r="AI20" s="177"/>
      <c r="AJ20" s="177"/>
    </row>
    <row r="21" spans="1:37" x14ac:dyDescent="0.45">
      <c r="A21" s="840" t="s">
        <v>885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  <c r="L21" s="841"/>
      <c r="M21" s="841"/>
      <c r="N21" s="841"/>
      <c r="O21" s="841"/>
      <c r="P21" s="841"/>
      <c r="Q21" s="841"/>
      <c r="R21" s="841"/>
      <c r="T21" s="186" t="s">
        <v>12</v>
      </c>
      <c r="U21" s="186" t="s">
        <v>57</v>
      </c>
      <c r="V21" s="186" t="s">
        <v>58</v>
      </c>
      <c r="W21" s="186" t="s">
        <v>59</v>
      </c>
      <c r="X21" s="186" t="s">
        <v>60</v>
      </c>
      <c r="Y21" s="186" t="s">
        <v>61</v>
      </c>
      <c r="Z21" s="186" t="s">
        <v>62</v>
      </c>
    </row>
    <row r="22" spans="1:37" x14ac:dyDescent="0.45">
      <c r="A22" s="199" t="s">
        <v>90</v>
      </c>
      <c r="B22" s="3"/>
      <c r="C22" s="3"/>
      <c r="D22" s="3"/>
      <c r="E22" s="200"/>
      <c r="F22" s="198"/>
      <c r="G22" s="198"/>
      <c r="H22" s="198"/>
      <c r="I22" s="201"/>
      <c r="J22" s="198"/>
      <c r="K22" s="198"/>
      <c r="L22" s="198"/>
      <c r="M22" s="198"/>
      <c r="N22" s="201"/>
      <c r="O22" s="199"/>
      <c r="P22" s="202"/>
      <c r="T22" s="10" t="s">
        <v>19</v>
      </c>
      <c r="U22" s="10" t="s">
        <v>63</v>
      </c>
      <c r="V22" s="10" t="s">
        <v>64</v>
      </c>
      <c r="W22" s="10" t="s">
        <v>65</v>
      </c>
      <c r="X22" s="10" t="s">
        <v>66</v>
      </c>
      <c r="Y22" s="10" t="s">
        <v>42</v>
      </c>
      <c r="Z22" s="10" t="s">
        <v>67</v>
      </c>
    </row>
    <row r="23" spans="1:37" x14ac:dyDescent="0.45">
      <c r="A23" s="199" t="s">
        <v>91</v>
      </c>
      <c r="B23" s="199"/>
      <c r="C23" s="3"/>
      <c r="D23" s="3"/>
      <c r="E23" s="200"/>
      <c r="F23" s="198"/>
      <c r="G23" s="198"/>
      <c r="H23" s="198"/>
      <c r="I23" s="201"/>
      <c r="J23" s="198"/>
      <c r="K23" s="198"/>
      <c r="L23" s="198"/>
      <c r="M23" s="198"/>
      <c r="N23" s="201"/>
      <c r="O23" s="199"/>
      <c r="P23" s="202"/>
      <c r="T23" s="10" t="s">
        <v>68</v>
      </c>
      <c r="U23" s="10" t="s">
        <v>69</v>
      </c>
      <c r="V23" s="10" t="s">
        <v>70</v>
      </c>
      <c r="W23" s="10" t="s">
        <v>23</v>
      </c>
      <c r="X23" s="10" t="s">
        <v>71</v>
      </c>
      <c r="Y23" s="10" t="s">
        <v>72</v>
      </c>
      <c r="Z23" s="10" t="s">
        <v>40</v>
      </c>
    </row>
    <row r="24" spans="1:37" x14ac:dyDescent="0.45">
      <c r="A24" s="842" t="s">
        <v>92</v>
      </c>
      <c r="B24" s="843"/>
      <c r="C24" s="843"/>
      <c r="D24" s="843"/>
      <c r="E24" s="843"/>
      <c r="F24" s="843"/>
      <c r="G24" s="843"/>
      <c r="H24" s="843"/>
      <c r="I24" s="843"/>
      <c r="J24" s="843"/>
      <c r="K24" s="843"/>
      <c r="L24" s="843"/>
      <c r="M24" s="843"/>
      <c r="N24" s="843"/>
      <c r="O24" s="843"/>
      <c r="P24" s="843"/>
      <c r="T24" s="10" t="s">
        <v>73</v>
      </c>
    </row>
    <row r="25" spans="1:37" x14ac:dyDescent="0.45">
      <c r="A25" s="199" t="s">
        <v>93</v>
      </c>
      <c r="B25" s="199"/>
      <c r="C25" s="3"/>
      <c r="D25" s="3"/>
      <c r="E25" s="200"/>
      <c r="F25" s="198"/>
      <c r="G25" s="198"/>
      <c r="H25" s="198"/>
      <c r="I25" s="201"/>
      <c r="J25" s="198"/>
      <c r="K25" s="198"/>
      <c r="L25" s="198"/>
      <c r="M25" s="198"/>
      <c r="N25" s="201"/>
      <c r="O25" s="199"/>
      <c r="P25" s="202"/>
    </row>
    <row r="26" spans="1:37" x14ac:dyDescent="0.45">
      <c r="A26" s="836" t="s">
        <v>94</v>
      </c>
      <c r="B26" s="844"/>
      <c r="C26" s="844"/>
      <c r="D26" s="844"/>
      <c r="E26" s="844"/>
      <c r="F26" s="844"/>
      <c r="G26" s="844"/>
      <c r="H26" s="844"/>
      <c r="I26" s="844"/>
      <c r="J26" s="844"/>
      <c r="K26" s="844"/>
      <c r="L26" s="844"/>
      <c r="M26" s="844"/>
      <c r="N26" s="844"/>
      <c r="O26" s="844"/>
      <c r="P26" s="844"/>
    </row>
    <row r="27" spans="1:37" x14ac:dyDescent="0.45">
      <c r="A27" s="204" t="s">
        <v>95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</row>
    <row r="28" spans="1:37" x14ac:dyDescent="0.45">
      <c r="A28" s="836" t="s">
        <v>96</v>
      </c>
      <c r="B28" s="836"/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</row>
  </sheetData>
  <sheetProtection algorithmName="SHA-512" hashValue="BmPZtKtwG3CtudDV06blwOaffX6dcTw2+mdauSNK41ilMt04Irkr9oWh7bNqxYiDDVOYZ7CnvXXamItZsjo4oA==" saltValue="IUrgkFX3lHIZHryYJrWtuQ==" spinCount="100000" sheet="1" objects="1" scenarios="1"/>
  <mergeCells count="30"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P4:P5"/>
    <mergeCell ref="Q4:Q5"/>
    <mergeCell ref="T4:W4"/>
    <mergeCell ref="X4:AB4"/>
    <mergeCell ref="F19:H19"/>
    <mergeCell ref="J19:N19"/>
    <mergeCell ref="P19:Q19"/>
    <mergeCell ref="I4:I5"/>
    <mergeCell ref="J4:J5"/>
    <mergeCell ref="K4:K5"/>
    <mergeCell ref="L4:M4"/>
    <mergeCell ref="N4:N5"/>
    <mergeCell ref="O4:O5"/>
    <mergeCell ref="A28:P28"/>
    <mergeCell ref="F20:H20"/>
    <mergeCell ref="J20:N20"/>
    <mergeCell ref="P20:Q20"/>
    <mergeCell ref="A21:R21"/>
    <mergeCell ref="A24:P24"/>
    <mergeCell ref="A26:P26"/>
  </mergeCells>
  <dataValidations count="11">
    <dataValidation type="custom" allowBlank="1" showInputMessage="1" showErrorMessage="1" sqref="D6:D13">
      <formula1>ISTEXT(D6:D23)</formula1>
    </dataValidation>
    <dataValidation type="custom" allowBlank="1" showInputMessage="1" showErrorMessage="1" sqref="D15">
      <formula1>ISTEXT(D15:D29)</formula1>
    </dataValidation>
    <dataValidation type="custom" allowBlank="1" showInputMessage="1" showErrorMessage="1" sqref="D16 D14">
      <formula1>ISTEXT(D14:D25)</formula1>
    </dataValidation>
    <dataValidation type="custom" allowBlank="1" showInputMessage="1" showErrorMessage="1" sqref="D17:D18">
      <formula1>ISTEXT(D17:D32)</formula1>
    </dataValidation>
    <dataValidation type="list" allowBlank="1" showInputMessage="1" showErrorMessage="1" sqref="Q6:Q18">
      <formula1>กข</formula1>
    </dataValidation>
    <dataValidation type="list" allowBlank="1" showInputMessage="1" showErrorMessage="1" sqref="N6:N18">
      <formula1>$Z$22:$Z$23</formula1>
    </dataValidation>
    <dataValidation type="list" allowBlank="1" showInputMessage="1" showErrorMessage="1" sqref="P6:P18">
      <formula1>$Y$22:$Y$23</formula1>
    </dataValidation>
    <dataValidation type="list" allowBlank="1" showInputMessage="1" showErrorMessage="1" sqref="O6:O18">
      <formula1>$W$22:$W$23</formula1>
    </dataValidation>
    <dataValidation type="list" allowBlank="1" showInputMessage="1" showErrorMessage="1" sqref="L6:L18">
      <formula1>$V$22:$V$23</formula1>
    </dataValidation>
    <dataValidation type="list" allowBlank="1" showInputMessage="1" showErrorMessage="1" sqref="I6:I18">
      <formula1>$T$22:$T$24</formula1>
    </dataValidation>
    <dataValidation type="list" allowBlank="1" showInputMessage="1" showErrorMessage="1" sqref="J6:J18">
      <formula1>$U$22:$U$23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workbookViewId="0">
      <selection activeCell="P62" sqref="P62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0.28515625" style="10" customWidth="1"/>
    <col min="9" max="9" width="9" style="10"/>
    <col min="10" max="10" width="13.7109375" style="10" customWidth="1"/>
    <col min="11" max="11" width="8.42578125" style="10" customWidth="1"/>
    <col min="12" max="12" width="7.7109375" style="10" customWidth="1"/>
    <col min="13" max="13" width="10.140625" style="10" customWidth="1"/>
    <col min="14" max="17" width="9" style="10"/>
    <col min="18" max="18" width="9" style="10" customWidth="1"/>
    <col min="19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16384" width="9" style="10"/>
  </cols>
  <sheetData>
    <row r="1" spans="1:45" x14ac:dyDescent="0.45">
      <c r="A1" s="141" t="s">
        <v>0</v>
      </c>
      <c r="B1" s="14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43" t="s">
        <v>1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6" t="s">
        <v>2</v>
      </c>
      <c r="B3" s="816" t="s">
        <v>3</v>
      </c>
      <c r="C3" s="816"/>
      <c r="D3" s="816"/>
      <c r="E3" s="816"/>
      <c r="F3" s="816"/>
      <c r="G3" s="816"/>
      <c r="H3" s="816" t="s">
        <v>4</v>
      </c>
      <c r="I3" s="816"/>
      <c r="J3" s="816"/>
      <c r="K3" s="816"/>
      <c r="L3" s="816"/>
      <c r="M3" s="816"/>
      <c r="N3" s="816"/>
      <c r="O3" s="816"/>
      <c r="P3" s="147"/>
      <c r="Q3" s="816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8"/>
      <c r="AR3" s="148"/>
      <c r="AS3" s="148"/>
    </row>
    <row r="4" spans="1:45" ht="28.5" customHeight="1" x14ac:dyDescent="0.45">
      <c r="A4" s="816"/>
      <c r="B4" s="816" t="s">
        <v>6</v>
      </c>
      <c r="C4" s="815" t="s">
        <v>7</v>
      </c>
      <c r="D4" s="816" t="s">
        <v>8</v>
      </c>
      <c r="E4" s="816"/>
      <c r="F4" s="815" t="s">
        <v>9</v>
      </c>
      <c r="G4" s="816" t="s">
        <v>10</v>
      </c>
      <c r="H4" s="816" t="s">
        <v>11</v>
      </c>
      <c r="I4" s="816" t="s">
        <v>12</v>
      </c>
      <c r="J4" s="815" t="s">
        <v>13</v>
      </c>
      <c r="K4" s="817" t="s">
        <v>14</v>
      </c>
      <c r="L4" s="815" t="s">
        <v>15</v>
      </c>
      <c r="M4" s="815"/>
      <c r="N4" s="817" t="s">
        <v>16</v>
      </c>
      <c r="O4" s="815" t="s">
        <v>17</v>
      </c>
      <c r="P4" s="815" t="s">
        <v>18</v>
      </c>
      <c r="Q4" s="816"/>
      <c r="R4" s="3"/>
      <c r="S4" s="3"/>
      <c r="T4" s="3"/>
      <c r="U4" s="3"/>
      <c r="V4" s="3"/>
      <c r="W4" s="824" t="s">
        <v>19</v>
      </c>
      <c r="X4" s="824"/>
      <c r="Y4" s="824"/>
      <c r="Z4" s="824"/>
      <c r="AA4" s="824"/>
      <c r="AB4" s="825" t="s">
        <v>20</v>
      </c>
      <c r="AC4" s="825"/>
      <c r="AD4" s="825"/>
      <c r="AE4" s="825"/>
      <c r="AF4" s="826" t="s">
        <v>21</v>
      </c>
      <c r="AG4" s="826"/>
      <c r="AH4" s="826"/>
      <c r="AI4" s="827" t="s">
        <v>22</v>
      </c>
      <c r="AJ4" s="828"/>
      <c r="AK4" s="829"/>
      <c r="AL4" s="150" t="s">
        <v>21</v>
      </c>
      <c r="AM4" s="819" t="s">
        <v>23</v>
      </c>
      <c r="AN4" s="152"/>
      <c r="AO4" s="819" t="s">
        <v>24</v>
      </c>
      <c r="AQ4" s="148"/>
      <c r="AR4" s="148"/>
      <c r="AS4" s="148"/>
    </row>
    <row r="5" spans="1:45" ht="63" x14ac:dyDescent="0.45">
      <c r="A5" s="816"/>
      <c r="B5" s="816"/>
      <c r="C5" s="815"/>
      <c r="D5" s="146" t="s">
        <v>4</v>
      </c>
      <c r="E5" s="146" t="s">
        <v>25</v>
      </c>
      <c r="F5" s="816"/>
      <c r="G5" s="816"/>
      <c r="H5" s="816"/>
      <c r="I5" s="816"/>
      <c r="J5" s="816"/>
      <c r="K5" s="818"/>
      <c r="L5" s="149" t="s">
        <v>26</v>
      </c>
      <c r="M5" s="149" t="s">
        <v>27</v>
      </c>
      <c r="N5" s="818"/>
      <c r="O5" s="815"/>
      <c r="P5" s="815"/>
      <c r="Q5" s="816"/>
      <c r="R5" s="153"/>
      <c r="S5" s="150" t="s">
        <v>28</v>
      </c>
      <c r="T5" s="150" t="s">
        <v>29</v>
      </c>
      <c r="U5" s="150" t="s">
        <v>30</v>
      </c>
      <c r="V5" s="150" t="s">
        <v>12</v>
      </c>
      <c r="W5" s="150" t="s">
        <v>31</v>
      </c>
      <c r="X5" s="150" t="s">
        <v>32</v>
      </c>
      <c r="Y5" s="150" t="s">
        <v>33</v>
      </c>
      <c r="Z5" s="150">
        <v>50</v>
      </c>
      <c r="AA5" s="150" t="s">
        <v>34</v>
      </c>
      <c r="AB5" s="150" t="s">
        <v>31</v>
      </c>
      <c r="AC5" s="150" t="s">
        <v>35</v>
      </c>
      <c r="AD5" s="150"/>
      <c r="AE5" s="150" t="s">
        <v>34</v>
      </c>
      <c r="AF5" s="150" t="s">
        <v>36</v>
      </c>
      <c r="AG5" s="150" t="s">
        <v>37</v>
      </c>
      <c r="AH5" s="150" t="s">
        <v>38</v>
      </c>
      <c r="AI5" s="150" t="s">
        <v>39</v>
      </c>
      <c r="AJ5" s="150"/>
      <c r="AK5" s="150" t="s">
        <v>40</v>
      </c>
      <c r="AL5" s="154" t="s">
        <v>41</v>
      </c>
      <c r="AM5" s="820"/>
      <c r="AN5" s="155"/>
      <c r="AO5" s="820"/>
      <c r="AQ5" s="156" t="s">
        <v>19</v>
      </c>
      <c r="AR5" s="156" t="s">
        <v>20</v>
      </c>
    </row>
    <row r="6" spans="1:45" x14ac:dyDescent="0.45">
      <c r="A6" s="150">
        <v>1</v>
      </c>
      <c r="B6" s="156"/>
      <c r="C6" s="156"/>
      <c r="D6" s="157"/>
      <c r="E6" s="158"/>
      <c r="F6" s="156"/>
      <c r="G6" s="159"/>
      <c r="H6" s="157"/>
      <c r="I6" s="156"/>
      <c r="J6" s="156"/>
      <c r="K6" s="156"/>
      <c r="L6" s="156"/>
      <c r="M6" s="156"/>
      <c r="N6" s="156"/>
      <c r="O6" s="156"/>
      <c r="P6" s="160" t="s">
        <v>42</v>
      </c>
      <c r="Q6" s="161">
        <f>AO6</f>
        <v>0</v>
      </c>
      <c r="R6" s="153"/>
      <c r="S6" s="150">
        <f>IF(L6=0,0, IF(L6="ปสม.", 0*M6, (3*M6)/15))</f>
        <v>0</v>
      </c>
      <c r="T6" s="150">
        <f>D6+E6</f>
        <v>0</v>
      </c>
      <c r="U6" s="150">
        <f>IF(C6=0,0, IF(N6="นอกเวลา", 1*C6))</f>
        <v>0</v>
      </c>
      <c r="V6" s="150">
        <f>IF(I6=0, 0, IF(I6="ตรี", 1, 2))</f>
        <v>0</v>
      </c>
      <c r="W6" s="162">
        <f>IF(H6=0,0, IF(AND(H6&lt;20, J6="สอนครั้งแรก"), 2, IF(AND(H6&lt;20, J6="สอนซ้ำ"),1, 0)))</f>
        <v>0</v>
      </c>
      <c r="X6" s="150">
        <f t="shared" ref="X6:X20" si="0">IF(H6=0,0, IF(AND(H6&gt;=20, H6&lt;=50), 1, 0))</f>
        <v>0</v>
      </c>
      <c r="Y6" s="162">
        <f>IF(H6=0, 0, IF(AND(X6=1, J6="สอนครั้งแรก"), 3, IF(AND(X6=1, J6="สอนซ้ำ"), 2, 0)))</f>
        <v>0</v>
      </c>
      <c r="Z6" s="150">
        <f t="shared" ref="Z6:Z20" si="1">IF(H6=0,0, IF(AND(H6&gt;50, J6="สอนครั้งแรก"), (3+(H6-50)/50), (2+(H6-50)/50)))</f>
        <v>0</v>
      </c>
      <c r="AA6" s="162">
        <f>IF(Z6&gt;6, 6, Z6)</f>
        <v>0</v>
      </c>
      <c r="AB6" s="163">
        <f>IF(H6=0,0, IF(AND(H6&lt;=20, J6="สอนครั้งแรก"), 4, IF(AND(H6&lt;=20, J6="สอนซ้ำ"), 3, 0)))</f>
        <v>0</v>
      </c>
      <c r="AC6" s="163">
        <f>IF(H6=0,0, IF(AND(H6&gt;20, J6="สอนครั้งแรก"), (4+(H6-20)/20), IF(AND(H6&gt;20, J6="สอนซ้ำ"), (3+(H6-20)/20), 0)))</f>
        <v>0</v>
      </c>
      <c r="AD6" s="163"/>
      <c r="AE6" s="163">
        <f>IF(AC6&gt;6, 6, AC6)</f>
        <v>0</v>
      </c>
      <c r="AF6" s="164">
        <f>IF(H6=0, 0, IF(AND(H6&lt;20,V6=1), W6, IF(AND(H6&gt;50, V6=1), AA6, Y6)))</f>
        <v>0</v>
      </c>
      <c r="AG6" s="164">
        <f>IF(H6=0, 0, IF(AND(H6&lt;=20,V6=2), AB6, IF(AND(H6&gt;20, V6=2), AE6, 0)))</f>
        <v>0</v>
      </c>
      <c r="AH6" s="164">
        <f>IF(V6=1, (T6*AF6*G6), IF(V6=2, (T6*AG6*G6), 0))</f>
        <v>0</v>
      </c>
      <c r="AI6" s="164">
        <f>AH6+S6</f>
        <v>0</v>
      </c>
      <c r="AJ6" s="164"/>
      <c r="AK6" s="164">
        <f t="shared" ref="AK6:AK20" si="2">AI6+U6</f>
        <v>0</v>
      </c>
      <c r="AL6" s="164">
        <f>IF(J6="สอนซ้ำ", AK6*K6,AK6)</f>
        <v>0</v>
      </c>
      <c r="AM6" s="164">
        <f>IF(O6=0,0, IF(O6="EN", AL6*1.5, AL6))</f>
        <v>0</v>
      </c>
      <c r="AN6" s="164"/>
      <c r="AO6" s="164">
        <f>AM6</f>
        <v>0</v>
      </c>
      <c r="AQ6" s="165">
        <f>IF(V6=0,0, IF(V6=1, AO6, 0))</f>
        <v>0</v>
      </c>
      <c r="AR6" s="165">
        <f>IF(V6=0,0, IF(V6=2, AO6, 0))</f>
        <v>0</v>
      </c>
    </row>
    <row r="7" spans="1:45" x14ac:dyDescent="0.45">
      <c r="A7" s="150">
        <v>2</v>
      </c>
      <c r="B7" s="156"/>
      <c r="C7" s="156"/>
      <c r="D7" s="157"/>
      <c r="E7" s="158"/>
      <c r="F7" s="156"/>
      <c r="G7" s="159"/>
      <c r="H7" s="157"/>
      <c r="I7" s="156"/>
      <c r="J7" s="156"/>
      <c r="K7" s="156"/>
      <c r="L7" s="156"/>
      <c r="M7" s="156"/>
      <c r="N7" s="156"/>
      <c r="O7" s="156"/>
      <c r="P7" s="160" t="s">
        <v>42</v>
      </c>
      <c r="Q7" s="161">
        <f t="shared" ref="Q7:Q20" si="3">AO7</f>
        <v>0</v>
      </c>
      <c r="R7" s="153"/>
      <c r="S7" s="150">
        <f t="shared" ref="S7:S20" si="4">IF(L7=0,0, IF(L7="ปสม.", 0*M7, (3*M7)/15))</f>
        <v>0</v>
      </c>
      <c r="T7" s="150">
        <f t="shared" ref="T7:T20" si="5">D7+E7</f>
        <v>0</v>
      </c>
      <c r="U7" s="150">
        <f t="shared" ref="U7:U20" si="6">IF(C7=0,0, IF(N7="นอกเวลา", 1*C7))</f>
        <v>0</v>
      </c>
      <c r="V7" s="150">
        <f t="shared" ref="V7:V20" si="7">IF(I7=0, 0, IF(I7="ตรี", 1, 2))</f>
        <v>0</v>
      </c>
      <c r="W7" s="162">
        <f t="shared" ref="W7:W20" si="8">IF(H7=0,0, IF(AND(H7&lt;20, J7="สอนครั้งแรก"), 2, IF(AND(H7&lt;20, J7="สอนซ้ำ"),1, 0)))</f>
        <v>0</v>
      </c>
      <c r="X7" s="150">
        <f t="shared" si="0"/>
        <v>0</v>
      </c>
      <c r="Y7" s="162">
        <f t="shared" ref="Y7:Y20" si="9">IF(H7=0, 0, IF(AND(X7=1, J7="สอนครั้งแรก"), 3, IF(AND(X7=1, J7="สอนซ้ำ"), 2, 0)))</f>
        <v>0</v>
      </c>
      <c r="Z7" s="150">
        <f t="shared" si="1"/>
        <v>0</v>
      </c>
      <c r="AA7" s="162">
        <f t="shared" ref="AA7:AA20" si="10">IF(Z7&gt;6, 6, Z7)</f>
        <v>0</v>
      </c>
      <c r="AB7" s="163">
        <f t="shared" ref="AB7:AB20" si="11">IF(H7=0,0, IF(AND(H7&lt;=20, J7="สอนครั้งแรก"), 4, IF(AND(H7&lt;=20, J7="สอนซ้ำ"), 3, 0)))</f>
        <v>0</v>
      </c>
      <c r="AC7" s="163">
        <f t="shared" ref="AC7:AC20" si="12">IF(H7=0,0, IF(AND(H7&gt;20, J7="สอนครั้งแรก"), (4+(H7-20)/20), IF(AND(H7&gt;20, J7="สอนซ้ำ"), (3+(H7-20)/20), 0)))</f>
        <v>0</v>
      </c>
      <c r="AD7" s="163"/>
      <c r="AE7" s="163">
        <f t="shared" ref="AE7:AE20" si="13">IF(AC7&gt;6, 6, AC7)</f>
        <v>0</v>
      </c>
      <c r="AF7" s="164">
        <f t="shared" ref="AF7:AF20" si="14">IF(H7=0, 0, IF(AND(H7&lt;20,V7=1), W7, IF(AND(H7&gt;50, V7=1), AA7, Y7)))</f>
        <v>0</v>
      </c>
      <c r="AG7" s="164">
        <f t="shared" ref="AG7:AG20" si="15">IF(H7=0, 0, IF(AND(H7&lt;=20,V7=2), AB7, IF(AND(H7&gt;20, V7=2), AE7, 0)))</f>
        <v>0</v>
      </c>
      <c r="AH7" s="164">
        <f t="shared" ref="AH7:AH20" si="16">IF(V7=1, (T7*AF7*G7), IF(V7=2, (T7*AG7*G7), 0))</f>
        <v>0</v>
      </c>
      <c r="AI7" s="164">
        <f t="shared" ref="AI7:AI20" si="17">AH7+S7</f>
        <v>0</v>
      </c>
      <c r="AJ7" s="164"/>
      <c r="AK7" s="164">
        <f t="shared" si="2"/>
        <v>0</v>
      </c>
      <c r="AL7" s="164">
        <f t="shared" ref="AL7:AL20" si="18">IF(J7="สอนซ้ำ", AK7*K7,AK7)</f>
        <v>0</v>
      </c>
      <c r="AM7" s="164">
        <f t="shared" ref="AM7:AM20" si="19">IF(O7=0,0, IF(O7="EN", AL7*1.5, AL7))</f>
        <v>0</v>
      </c>
      <c r="AN7" s="164"/>
      <c r="AO7" s="164">
        <f t="shared" ref="AO7:AO20" si="20">AM7</f>
        <v>0</v>
      </c>
      <c r="AQ7" s="165">
        <f t="shared" ref="AQ7:AQ20" si="21">IF(V7=0,0, IF(V7=1, AO7, 0))</f>
        <v>0</v>
      </c>
      <c r="AR7" s="165">
        <f t="shared" ref="AR7:AR20" si="22">IF(V7=0,0, IF(V7=2, AO7, 0))</f>
        <v>0</v>
      </c>
    </row>
    <row r="8" spans="1:45" x14ac:dyDescent="0.45">
      <c r="A8" s="150">
        <v>3</v>
      </c>
      <c r="B8" s="156"/>
      <c r="C8" s="156"/>
      <c r="D8" s="157"/>
      <c r="E8" s="158"/>
      <c r="F8" s="156"/>
      <c r="G8" s="159"/>
      <c r="H8" s="157"/>
      <c r="I8" s="156"/>
      <c r="J8" s="156"/>
      <c r="K8" s="156"/>
      <c r="L8" s="156"/>
      <c r="M8" s="156"/>
      <c r="N8" s="156"/>
      <c r="O8" s="156"/>
      <c r="P8" s="160" t="s">
        <v>42</v>
      </c>
      <c r="Q8" s="161">
        <f t="shared" si="3"/>
        <v>0</v>
      </c>
      <c r="R8" s="153"/>
      <c r="S8" s="150">
        <f t="shared" si="4"/>
        <v>0</v>
      </c>
      <c r="T8" s="150">
        <f t="shared" si="5"/>
        <v>0</v>
      </c>
      <c r="U8" s="150">
        <f t="shared" si="6"/>
        <v>0</v>
      </c>
      <c r="V8" s="150">
        <f t="shared" si="7"/>
        <v>0</v>
      </c>
      <c r="W8" s="162">
        <f t="shared" si="8"/>
        <v>0</v>
      </c>
      <c r="X8" s="150">
        <f t="shared" si="0"/>
        <v>0</v>
      </c>
      <c r="Y8" s="162">
        <f t="shared" si="9"/>
        <v>0</v>
      </c>
      <c r="Z8" s="150">
        <f t="shared" si="1"/>
        <v>0</v>
      </c>
      <c r="AA8" s="162">
        <f t="shared" si="10"/>
        <v>0</v>
      </c>
      <c r="AB8" s="163">
        <f t="shared" si="11"/>
        <v>0</v>
      </c>
      <c r="AC8" s="163">
        <f t="shared" si="12"/>
        <v>0</v>
      </c>
      <c r="AD8" s="163"/>
      <c r="AE8" s="163">
        <f t="shared" si="13"/>
        <v>0</v>
      </c>
      <c r="AF8" s="164">
        <f t="shared" si="14"/>
        <v>0</v>
      </c>
      <c r="AG8" s="164">
        <f t="shared" si="15"/>
        <v>0</v>
      </c>
      <c r="AH8" s="164">
        <f t="shared" si="16"/>
        <v>0</v>
      </c>
      <c r="AI8" s="164">
        <f t="shared" si="17"/>
        <v>0</v>
      </c>
      <c r="AJ8" s="164"/>
      <c r="AK8" s="164">
        <f t="shared" si="2"/>
        <v>0</v>
      </c>
      <c r="AL8" s="164">
        <f t="shared" si="18"/>
        <v>0</v>
      </c>
      <c r="AM8" s="164">
        <f t="shared" si="19"/>
        <v>0</v>
      </c>
      <c r="AN8" s="164"/>
      <c r="AO8" s="164">
        <f t="shared" si="20"/>
        <v>0</v>
      </c>
      <c r="AQ8" s="165">
        <f t="shared" si="21"/>
        <v>0</v>
      </c>
      <c r="AR8" s="165">
        <f t="shared" si="22"/>
        <v>0</v>
      </c>
    </row>
    <row r="9" spans="1:45" x14ac:dyDescent="0.45">
      <c r="A9" s="150">
        <v>4</v>
      </c>
      <c r="B9" s="156"/>
      <c r="C9" s="156"/>
      <c r="D9" s="157"/>
      <c r="E9" s="158"/>
      <c r="F9" s="156"/>
      <c r="G9" s="159"/>
      <c r="H9" s="157"/>
      <c r="I9" s="156"/>
      <c r="J9" s="156"/>
      <c r="K9" s="156"/>
      <c r="L9" s="156"/>
      <c r="M9" s="156"/>
      <c r="N9" s="156"/>
      <c r="O9" s="156"/>
      <c r="P9" s="160" t="s">
        <v>42</v>
      </c>
      <c r="Q9" s="161">
        <f t="shared" si="3"/>
        <v>0</v>
      </c>
      <c r="R9" s="153"/>
      <c r="S9" s="150">
        <f t="shared" si="4"/>
        <v>0</v>
      </c>
      <c r="T9" s="150">
        <f t="shared" si="5"/>
        <v>0</v>
      </c>
      <c r="U9" s="150">
        <f t="shared" si="6"/>
        <v>0</v>
      </c>
      <c r="V9" s="150">
        <f t="shared" si="7"/>
        <v>0</v>
      </c>
      <c r="W9" s="162">
        <f t="shared" si="8"/>
        <v>0</v>
      </c>
      <c r="X9" s="150">
        <f t="shared" si="0"/>
        <v>0</v>
      </c>
      <c r="Y9" s="162">
        <f t="shared" si="9"/>
        <v>0</v>
      </c>
      <c r="Z9" s="150">
        <f t="shared" si="1"/>
        <v>0</v>
      </c>
      <c r="AA9" s="162">
        <f t="shared" si="10"/>
        <v>0</v>
      </c>
      <c r="AB9" s="163">
        <f t="shared" si="11"/>
        <v>0</v>
      </c>
      <c r="AC9" s="163">
        <f t="shared" si="12"/>
        <v>0</v>
      </c>
      <c r="AD9" s="163"/>
      <c r="AE9" s="163">
        <f t="shared" si="13"/>
        <v>0</v>
      </c>
      <c r="AF9" s="164">
        <f t="shared" si="14"/>
        <v>0</v>
      </c>
      <c r="AG9" s="164">
        <f t="shared" si="15"/>
        <v>0</v>
      </c>
      <c r="AH9" s="164">
        <f t="shared" si="16"/>
        <v>0</v>
      </c>
      <c r="AI9" s="164">
        <f t="shared" si="17"/>
        <v>0</v>
      </c>
      <c r="AJ9" s="164"/>
      <c r="AK9" s="164">
        <f t="shared" si="2"/>
        <v>0</v>
      </c>
      <c r="AL9" s="164">
        <f t="shared" si="18"/>
        <v>0</v>
      </c>
      <c r="AM9" s="164">
        <f t="shared" si="19"/>
        <v>0</v>
      </c>
      <c r="AN9" s="164"/>
      <c r="AO9" s="164">
        <f t="shared" si="20"/>
        <v>0</v>
      </c>
      <c r="AQ9" s="165">
        <f t="shared" si="21"/>
        <v>0</v>
      </c>
      <c r="AR9" s="165">
        <f t="shared" si="22"/>
        <v>0</v>
      </c>
    </row>
    <row r="10" spans="1:45" x14ac:dyDescent="0.45">
      <c r="A10" s="150">
        <v>5</v>
      </c>
      <c r="B10" s="156"/>
      <c r="C10" s="156"/>
      <c r="D10" s="157"/>
      <c r="E10" s="158"/>
      <c r="F10" s="156"/>
      <c r="G10" s="159"/>
      <c r="H10" s="157"/>
      <c r="I10" s="156"/>
      <c r="J10" s="156"/>
      <c r="K10" s="156"/>
      <c r="L10" s="156"/>
      <c r="M10" s="156"/>
      <c r="N10" s="156"/>
      <c r="O10" s="156"/>
      <c r="P10" s="160" t="s">
        <v>42</v>
      </c>
      <c r="Q10" s="166">
        <f t="shared" si="3"/>
        <v>0</v>
      </c>
      <c r="R10" s="153"/>
      <c r="S10" s="150">
        <f t="shared" si="4"/>
        <v>0</v>
      </c>
      <c r="T10" s="150">
        <f>D10+E10</f>
        <v>0</v>
      </c>
      <c r="U10" s="150">
        <f>IF(C10=0,0, IF(N10="นอกเวลา", 1*C10))</f>
        <v>0</v>
      </c>
      <c r="V10" s="150">
        <f>IF(I10=0, 0, IF(I10="ตรี", 1, 2))</f>
        <v>0</v>
      </c>
      <c r="W10" s="162">
        <f>IF(H10=0,0, IF(AND(H10&lt;20, J10="สอนครั้งแรก"), 2, IF(AND(H10&lt;20, J10="สอนซ้ำ"),1, 0)))</f>
        <v>0</v>
      </c>
      <c r="X10" s="150">
        <f>IF(H10=0,0, IF(AND(H10&gt;=20, H10&lt;=50), 1, 0))</f>
        <v>0</v>
      </c>
      <c r="Y10" s="162">
        <f>IF(H10=0, 0, IF(AND(X10=1, J10="สอนครั้งแรก"), 3, IF(AND(X10=1, J10="สอนซ้ำ"), 2, 0)))</f>
        <v>0</v>
      </c>
      <c r="Z10" s="150">
        <f>IF(H10=0,0, IF(AND(H10&gt;50, J10="สอนครั้งแรก"), (3+(H10-50)/50), (2+(H10-50)/50)))</f>
        <v>0</v>
      </c>
      <c r="AA10" s="162">
        <f t="shared" si="10"/>
        <v>0</v>
      </c>
      <c r="AB10" s="163">
        <f>IF(H10=0,0, IF(AND(H10&lt;=20, J10="สอนครั้งแรก"), 4, IF(AND(H10&lt;=20, J10="สอนซ้ำ"), 3, 0)))</f>
        <v>0</v>
      </c>
      <c r="AC10" s="163">
        <f>IF(H10=0,0, IF(AND(H10&gt;20, J10="สอนครั้งแรก"), (4+(H10-20)/20), IF(AND(H10&gt;20, J10="สอนซ้ำ"), (3+(H10-20)/20), 0)))</f>
        <v>0</v>
      </c>
      <c r="AD10" s="163"/>
      <c r="AE10" s="163">
        <f t="shared" si="13"/>
        <v>0</v>
      </c>
      <c r="AF10" s="164">
        <f>IF(H10=0, 0, IF(AND(H10&lt;20,V10=1), W10, IF(AND(H10&gt;50, V10=1), AA10, Y10)))</f>
        <v>0</v>
      </c>
      <c r="AG10" s="164">
        <f t="shared" si="15"/>
        <v>0</v>
      </c>
      <c r="AH10" s="164">
        <f>IF(V10=1, (T10*AF10*G10), IF(V10=2, (T10*AG10*G10), 0))</f>
        <v>0</v>
      </c>
      <c r="AI10" s="164">
        <f t="shared" si="17"/>
        <v>0</v>
      </c>
      <c r="AJ10" s="164"/>
      <c r="AK10" s="164">
        <f t="shared" si="2"/>
        <v>0</v>
      </c>
      <c r="AL10" s="164">
        <f>IF(J10="สอนซ้ำ", AK10*K10,AK10)</f>
        <v>0</v>
      </c>
      <c r="AM10" s="164">
        <f>IF(O10=0,0, IF(O10="EN", AL10*1.5, AL10))</f>
        <v>0</v>
      </c>
      <c r="AN10" s="164"/>
      <c r="AO10" s="164">
        <f t="shared" si="20"/>
        <v>0</v>
      </c>
      <c r="AQ10" s="165">
        <f t="shared" si="21"/>
        <v>0</v>
      </c>
      <c r="AR10" s="165">
        <f t="shared" si="22"/>
        <v>0</v>
      </c>
    </row>
    <row r="11" spans="1:45" x14ac:dyDescent="0.45">
      <c r="A11" s="150">
        <v>6</v>
      </c>
      <c r="B11" s="156"/>
      <c r="C11" s="156"/>
      <c r="D11" s="157"/>
      <c r="E11" s="158"/>
      <c r="F11" s="156"/>
      <c r="G11" s="159"/>
      <c r="H11" s="157"/>
      <c r="I11" s="156"/>
      <c r="J11" s="156"/>
      <c r="K11" s="156"/>
      <c r="L11" s="156"/>
      <c r="M11" s="156"/>
      <c r="N11" s="156"/>
      <c r="O11" s="156"/>
      <c r="P11" s="160" t="s">
        <v>42</v>
      </c>
      <c r="Q11" s="161">
        <f t="shared" si="3"/>
        <v>0</v>
      </c>
      <c r="R11" s="153"/>
      <c r="S11" s="150">
        <f t="shared" si="4"/>
        <v>0</v>
      </c>
      <c r="T11" s="150">
        <f>D11+E11</f>
        <v>0</v>
      </c>
      <c r="U11" s="150">
        <f>IF(C11=0,0, IF(N11="นอกเวลา", 1*C11))</f>
        <v>0</v>
      </c>
      <c r="V11" s="150">
        <f>IF(I11=0, 0, IF(I11="ตรี", 1, 2))</f>
        <v>0</v>
      </c>
      <c r="W11" s="162">
        <f>IF(H11=0,0, IF(AND(H11&lt;20, J11="สอนครั้งแรก"), 2, IF(AND(H11&lt;20, J11="สอนซ้ำ"),1, 0)))</f>
        <v>0</v>
      </c>
      <c r="X11" s="150">
        <f>IF(H11=0,0, IF(AND(H11&gt;=20, H11&lt;=50), 1, 0))</f>
        <v>0</v>
      </c>
      <c r="Y11" s="162">
        <f>IF(H11=0, 0, IF(AND(X11=1, J11="สอนครั้งแรก"), 3, IF(AND(X11=1, J11="สอนซ้ำ"), 2, 0)))</f>
        <v>0</v>
      </c>
      <c r="Z11" s="150">
        <f>IF(H11=0,0, IF(AND(H11&gt;50, J11="สอนครั้งแรก"), (3+(H11-50)/50), (2+(H11-50)/50)))</f>
        <v>0</v>
      </c>
      <c r="AA11" s="162">
        <f t="shared" si="10"/>
        <v>0</v>
      </c>
      <c r="AB11" s="163">
        <f>IF(H11=0,0, IF(AND(H11&lt;=20, J11="สอนครั้งแรก"), 4, IF(AND(H11&lt;=20, J11="สอนซ้ำ"), 3, 0)))</f>
        <v>0</v>
      </c>
      <c r="AC11" s="163">
        <f>IF(H11=0,0, IF(AND(H11&gt;20, J11="สอนครั้งแรก"), (4+(H11-20)/20), IF(AND(H11&gt;20, J11="สอนซ้ำ"), (3+(H11-20)/20), 0)))</f>
        <v>0</v>
      </c>
      <c r="AD11" s="163"/>
      <c r="AE11" s="163">
        <f t="shared" si="13"/>
        <v>0</v>
      </c>
      <c r="AF11" s="164">
        <f>IF(H11=0, 0, IF(AND(H11&lt;20,V11=1), W11, IF(AND(H11&gt;50, V11=1), AA11, Y11)))</f>
        <v>0</v>
      </c>
      <c r="AG11" s="164">
        <f t="shared" si="15"/>
        <v>0</v>
      </c>
      <c r="AH11" s="164">
        <f>IF(V11=1, (T11*AF11*G11), IF(V11=2, (T11*AG11*G11), 0))</f>
        <v>0</v>
      </c>
      <c r="AI11" s="164">
        <f t="shared" si="17"/>
        <v>0</v>
      </c>
      <c r="AJ11" s="164"/>
      <c r="AK11" s="164">
        <f t="shared" si="2"/>
        <v>0</v>
      </c>
      <c r="AL11" s="164">
        <f>IF(J11="สอนซ้ำ", AK11*K11,AK11)</f>
        <v>0</v>
      </c>
      <c r="AM11" s="164">
        <f>IF(O11=0,0, IF(O11="EN", AL11*1.5, AL11))</f>
        <v>0</v>
      </c>
      <c r="AN11" s="164"/>
      <c r="AO11" s="164">
        <f t="shared" si="20"/>
        <v>0</v>
      </c>
      <c r="AQ11" s="165">
        <f t="shared" si="21"/>
        <v>0</v>
      </c>
      <c r="AR11" s="165">
        <f t="shared" si="22"/>
        <v>0</v>
      </c>
    </row>
    <row r="12" spans="1:45" x14ac:dyDescent="0.45">
      <c r="A12" s="150">
        <v>7</v>
      </c>
      <c r="B12" s="156"/>
      <c r="C12" s="156"/>
      <c r="D12" s="157"/>
      <c r="E12" s="158"/>
      <c r="F12" s="156"/>
      <c r="G12" s="159"/>
      <c r="H12" s="157"/>
      <c r="I12" s="156"/>
      <c r="J12" s="156"/>
      <c r="K12" s="156"/>
      <c r="L12" s="156"/>
      <c r="M12" s="156"/>
      <c r="N12" s="156"/>
      <c r="O12" s="156"/>
      <c r="P12" s="160" t="s">
        <v>42</v>
      </c>
      <c r="Q12" s="161">
        <f t="shared" si="3"/>
        <v>0</v>
      </c>
      <c r="R12" s="153"/>
      <c r="S12" s="150">
        <f t="shared" si="4"/>
        <v>0</v>
      </c>
      <c r="T12" s="150">
        <f>D12+E12</f>
        <v>0</v>
      </c>
      <c r="U12" s="150">
        <f>IF(C12=0,0, IF(N12="นอกเวลา", 1*C12))</f>
        <v>0</v>
      </c>
      <c r="V12" s="150">
        <f>IF(I12=0, 0, IF(I12="ตรี", 1, 2))</f>
        <v>0</v>
      </c>
      <c r="W12" s="162">
        <f>IF(H12=0,0, IF(AND(H12&lt;20, J12="สอนครั้งแรก"), 2, IF(AND(H12&lt;20, J12="สอนซ้ำ"),1, 0)))</f>
        <v>0</v>
      </c>
      <c r="X12" s="150">
        <f>IF(H12=0,0, IF(AND(H12&gt;=20, H12&lt;=50), 1, 0))</f>
        <v>0</v>
      </c>
      <c r="Y12" s="162">
        <f>IF(H12=0, 0, IF(AND(X12=1, J12="สอนครั้งแรก"), 3, IF(AND(X12=1, J12="สอนซ้ำ"), 2, 0)))</f>
        <v>0</v>
      </c>
      <c r="Z12" s="150">
        <f>IF(H12=0,0, IF(AND(H12&gt;50, J12="สอนครั้งแรก"), (3+(H12-50)/50), (2+(H12-50)/50)))</f>
        <v>0</v>
      </c>
      <c r="AA12" s="162">
        <f t="shared" si="10"/>
        <v>0</v>
      </c>
      <c r="AB12" s="163">
        <f>IF(H12=0,0, IF(AND(H12&lt;=20, J12="สอนครั้งแรก"), 4, IF(AND(H12&lt;=20, J12="สอนซ้ำ"), 3, 0)))</f>
        <v>0</v>
      </c>
      <c r="AC12" s="163">
        <f>IF(H12=0,0, IF(AND(H12&gt;20, J12="สอนครั้งแรก"), (4+(H12-20)/20), IF(AND(H12&gt;20, J12="สอนซ้ำ"), (3+(H12-20)/20), 0)))</f>
        <v>0</v>
      </c>
      <c r="AD12" s="163"/>
      <c r="AE12" s="163">
        <f t="shared" si="13"/>
        <v>0</v>
      </c>
      <c r="AF12" s="164">
        <f>IF(H12=0, 0, IF(AND(H12&lt;20,V12=1), W12, IF(AND(H12&gt;50, V12=1), AA12, Y12)))</f>
        <v>0</v>
      </c>
      <c r="AG12" s="164">
        <f t="shared" si="15"/>
        <v>0</v>
      </c>
      <c r="AH12" s="164">
        <f>IF(V12=1, (T12*AF12*G12), IF(V12=2, (T12*AG12*G12), 0))</f>
        <v>0</v>
      </c>
      <c r="AI12" s="164">
        <f t="shared" si="17"/>
        <v>0</v>
      </c>
      <c r="AJ12" s="164"/>
      <c r="AK12" s="164">
        <f t="shared" si="2"/>
        <v>0</v>
      </c>
      <c r="AL12" s="164">
        <f>IF(J12="สอนซ้ำ", AK12*K12,AK12)</f>
        <v>0</v>
      </c>
      <c r="AM12" s="164">
        <f>IF(O12=0,0, IF(O12="EN", AL12*1.5, AL12))</f>
        <v>0</v>
      </c>
      <c r="AN12" s="164"/>
      <c r="AO12" s="164">
        <f t="shared" si="20"/>
        <v>0</v>
      </c>
      <c r="AQ12" s="165">
        <f t="shared" si="21"/>
        <v>0</v>
      </c>
      <c r="AR12" s="165">
        <f t="shared" si="22"/>
        <v>0</v>
      </c>
    </row>
    <row r="13" spans="1:45" x14ac:dyDescent="0.45">
      <c r="A13" s="150">
        <v>8</v>
      </c>
      <c r="B13" s="156"/>
      <c r="C13" s="156"/>
      <c r="D13" s="157"/>
      <c r="E13" s="158"/>
      <c r="F13" s="156"/>
      <c r="G13" s="159"/>
      <c r="H13" s="157"/>
      <c r="I13" s="156"/>
      <c r="J13" s="156"/>
      <c r="K13" s="156"/>
      <c r="L13" s="156"/>
      <c r="M13" s="156"/>
      <c r="N13" s="156"/>
      <c r="O13" s="156"/>
      <c r="P13" s="160" t="s">
        <v>42</v>
      </c>
      <c r="Q13" s="161">
        <f t="shared" si="3"/>
        <v>0</v>
      </c>
      <c r="R13" s="153"/>
      <c r="S13" s="150">
        <f t="shared" si="4"/>
        <v>0</v>
      </c>
      <c r="T13" s="150">
        <f>D13+E13</f>
        <v>0</v>
      </c>
      <c r="U13" s="150">
        <f>IF(C13=0,0, IF(N13="นอกเวลา", 1*C13))</f>
        <v>0</v>
      </c>
      <c r="V13" s="150">
        <f>IF(I13=0, 0, IF(I13="ตรี", 1, 2))</f>
        <v>0</v>
      </c>
      <c r="W13" s="162">
        <f>IF(H13=0,0, IF(AND(H13&lt;20, J13="สอนครั้งแรก"), 2, IF(AND(H13&lt;20, J13="สอนซ้ำ"),1, 0)))</f>
        <v>0</v>
      </c>
      <c r="X13" s="150">
        <f>IF(H13=0,0, IF(AND(H13&gt;=20, H13&lt;=50), 1, 0))</f>
        <v>0</v>
      </c>
      <c r="Y13" s="162">
        <f>IF(H13=0, 0, IF(AND(X13=1, J13="สอนครั้งแรก"), 3, IF(AND(X13=1, J13="สอนซ้ำ"), 2, 0)))</f>
        <v>0</v>
      </c>
      <c r="Z13" s="150">
        <f>IF(H13=0,0, IF(AND(H13&gt;50, J13="สอนครั้งแรก"), (3+(H13-50)/50), (2+(H13-50)/50)))</f>
        <v>0</v>
      </c>
      <c r="AA13" s="162">
        <f t="shared" si="10"/>
        <v>0</v>
      </c>
      <c r="AB13" s="163">
        <f>IF(H13=0,0, IF(AND(H13&lt;=20, J13="สอนครั้งแรก"), 4, IF(AND(H13&lt;=20, J13="สอนซ้ำ"), 3, 0)))</f>
        <v>0</v>
      </c>
      <c r="AC13" s="163">
        <f>IF(H13=0,0, IF(AND(H13&gt;20, J13="สอนครั้งแรก"), (4+(H13-20)/20), IF(AND(H13&gt;20, J13="สอนซ้ำ"), (3+(H13-20)/20), 0)))</f>
        <v>0</v>
      </c>
      <c r="AD13" s="163"/>
      <c r="AE13" s="163">
        <f t="shared" si="13"/>
        <v>0</v>
      </c>
      <c r="AF13" s="164">
        <f>IF(H13=0, 0, IF(AND(H13&lt;20,V13=1), W13, IF(AND(H13&gt;50, V13=1), AA13, Y13)))</f>
        <v>0</v>
      </c>
      <c r="AG13" s="164">
        <f t="shared" si="15"/>
        <v>0</v>
      </c>
      <c r="AH13" s="164">
        <f>IF(V13=1, (T13*AF13*G13), IF(V13=2, (T13*AG13*G13), 0))</f>
        <v>0</v>
      </c>
      <c r="AI13" s="164">
        <f t="shared" si="17"/>
        <v>0</v>
      </c>
      <c r="AJ13" s="164"/>
      <c r="AK13" s="164">
        <f t="shared" si="2"/>
        <v>0</v>
      </c>
      <c r="AL13" s="164">
        <f>IF(J13="สอนซ้ำ", AK13*K13,AK13)</f>
        <v>0</v>
      </c>
      <c r="AM13" s="164">
        <f>IF(O13=0,0, IF(O13="EN", AL13*1.5, AL13))</f>
        <v>0</v>
      </c>
      <c r="AN13" s="164"/>
      <c r="AO13" s="164">
        <f t="shared" si="20"/>
        <v>0</v>
      </c>
      <c r="AQ13" s="165">
        <f t="shared" si="21"/>
        <v>0</v>
      </c>
      <c r="AR13" s="165">
        <f t="shared" si="22"/>
        <v>0</v>
      </c>
    </row>
    <row r="14" spans="1:45" x14ac:dyDescent="0.45">
      <c r="A14" s="150">
        <v>9</v>
      </c>
      <c r="B14" s="156"/>
      <c r="C14" s="156"/>
      <c r="D14" s="157"/>
      <c r="E14" s="158"/>
      <c r="F14" s="156"/>
      <c r="G14" s="159"/>
      <c r="H14" s="157"/>
      <c r="I14" s="156"/>
      <c r="J14" s="156"/>
      <c r="K14" s="156"/>
      <c r="L14" s="156"/>
      <c r="M14" s="156"/>
      <c r="N14" s="156"/>
      <c r="O14" s="156"/>
      <c r="P14" s="160" t="s">
        <v>42</v>
      </c>
      <c r="Q14" s="161">
        <f t="shared" si="3"/>
        <v>0</v>
      </c>
      <c r="R14" s="153"/>
      <c r="S14" s="150">
        <f t="shared" si="4"/>
        <v>0</v>
      </c>
      <c r="T14" s="150">
        <f t="shared" si="5"/>
        <v>0</v>
      </c>
      <c r="U14" s="150">
        <f t="shared" si="6"/>
        <v>0</v>
      </c>
      <c r="V14" s="150">
        <f t="shared" si="7"/>
        <v>0</v>
      </c>
      <c r="W14" s="162">
        <f t="shared" si="8"/>
        <v>0</v>
      </c>
      <c r="X14" s="150">
        <f t="shared" si="0"/>
        <v>0</v>
      </c>
      <c r="Y14" s="162">
        <f t="shared" si="9"/>
        <v>0</v>
      </c>
      <c r="Z14" s="150">
        <f t="shared" si="1"/>
        <v>0</v>
      </c>
      <c r="AA14" s="162">
        <f t="shared" si="10"/>
        <v>0</v>
      </c>
      <c r="AB14" s="163">
        <f t="shared" si="11"/>
        <v>0</v>
      </c>
      <c r="AC14" s="163">
        <f t="shared" si="12"/>
        <v>0</v>
      </c>
      <c r="AD14" s="163"/>
      <c r="AE14" s="163">
        <f t="shared" si="13"/>
        <v>0</v>
      </c>
      <c r="AF14" s="164">
        <f t="shared" si="14"/>
        <v>0</v>
      </c>
      <c r="AG14" s="164">
        <f t="shared" si="15"/>
        <v>0</v>
      </c>
      <c r="AH14" s="164">
        <f t="shared" si="16"/>
        <v>0</v>
      </c>
      <c r="AI14" s="164">
        <f t="shared" si="17"/>
        <v>0</v>
      </c>
      <c r="AJ14" s="164"/>
      <c r="AK14" s="164">
        <f t="shared" si="2"/>
        <v>0</v>
      </c>
      <c r="AL14" s="164">
        <f t="shared" si="18"/>
        <v>0</v>
      </c>
      <c r="AM14" s="164">
        <f t="shared" si="19"/>
        <v>0</v>
      </c>
      <c r="AN14" s="164"/>
      <c r="AO14" s="164">
        <f t="shared" si="20"/>
        <v>0</v>
      </c>
      <c r="AQ14" s="165">
        <f t="shared" si="21"/>
        <v>0</v>
      </c>
      <c r="AR14" s="165">
        <f t="shared" si="22"/>
        <v>0</v>
      </c>
    </row>
    <row r="15" spans="1:45" x14ac:dyDescent="0.45">
      <c r="A15" s="150">
        <v>10</v>
      </c>
      <c r="B15" s="156"/>
      <c r="C15" s="156"/>
      <c r="D15" s="157"/>
      <c r="E15" s="158"/>
      <c r="F15" s="156"/>
      <c r="G15" s="159"/>
      <c r="H15" s="157"/>
      <c r="I15" s="156"/>
      <c r="J15" s="156"/>
      <c r="K15" s="156"/>
      <c r="L15" s="156"/>
      <c r="M15" s="156"/>
      <c r="N15" s="156"/>
      <c r="O15" s="156"/>
      <c r="P15" s="160" t="s">
        <v>42</v>
      </c>
      <c r="Q15" s="161">
        <f t="shared" si="3"/>
        <v>0</v>
      </c>
      <c r="R15" s="153"/>
      <c r="S15" s="150">
        <f t="shared" si="4"/>
        <v>0</v>
      </c>
      <c r="T15" s="150">
        <f t="shared" si="5"/>
        <v>0</v>
      </c>
      <c r="U15" s="150">
        <f t="shared" si="6"/>
        <v>0</v>
      </c>
      <c r="V15" s="150">
        <f t="shared" si="7"/>
        <v>0</v>
      </c>
      <c r="W15" s="162">
        <f t="shared" si="8"/>
        <v>0</v>
      </c>
      <c r="X15" s="150">
        <f t="shared" si="0"/>
        <v>0</v>
      </c>
      <c r="Y15" s="162">
        <f t="shared" si="9"/>
        <v>0</v>
      </c>
      <c r="Z15" s="150">
        <f t="shared" si="1"/>
        <v>0</v>
      </c>
      <c r="AA15" s="162">
        <f t="shared" si="10"/>
        <v>0</v>
      </c>
      <c r="AB15" s="163">
        <f t="shared" si="11"/>
        <v>0</v>
      </c>
      <c r="AC15" s="163">
        <f t="shared" si="12"/>
        <v>0</v>
      </c>
      <c r="AD15" s="163"/>
      <c r="AE15" s="163">
        <f t="shared" si="13"/>
        <v>0</v>
      </c>
      <c r="AF15" s="164">
        <f t="shared" si="14"/>
        <v>0</v>
      </c>
      <c r="AG15" s="164">
        <f t="shared" si="15"/>
        <v>0</v>
      </c>
      <c r="AH15" s="164">
        <f t="shared" si="16"/>
        <v>0</v>
      </c>
      <c r="AI15" s="164">
        <f t="shared" si="17"/>
        <v>0</v>
      </c>
      <c r="AJ15" s="164"/>
      <c r="AK15" s="164">
        <f t="shared" si="2"/>
        <v>0</v>
      </c>
      <c r="AL15" s="164">
        <f t="shared" si="18"/>
        <v>0</v>
      </c>
      <c r="AM15" s="164">
        <f t="shared" si="19"/>
        <v>0</v>
      </c>
      <c r="AN15" s="164"/>
      <c r="AO15" s="164">
        <f t="shared" si="20"/>
        <v>0</v>
      </c>
      <c r="AQ15" s="165">
        <f t="shared" si="21"/>
        <v>0</v>
      </c>
      <c r="AR15" s="165">
        <f t="shared" si="22"/>
        <v>0</v>
      </c>
    </row>
    <row r="16" spans="1:45" x14ac:dyDescent="0.45">
      <c r="A16" s="150">
        <v>11</v>
      </c>
      <c r="B16" s="156"/>
      <c r="C16" s="156"/>
      <c r="D16" s="157"/>
      <c r="E16" s="158"/>
      <c r="F16" s="156"/>
      <c r="G16" s="159"/>
      <c r="H16" s="157"/>
      <c r="I16" s="156"/>
      <c r="J16" s="156"/>
      <c r="K16" s="156"/>
      <c r="L16" s="156"/>
      <c r="M16" s="156"/>
      <c r="N16" s="156"/>
      <c r="O16" s="156"/>
      <c r="P16" s="160" t="s">
        <v>42</v>
      </c>
      <c r="Q16" s="161">
        <f t="shared" si="3"/>
        <v>0</v>
      </c>
      <c r="R16" s="153"/>
      <c r="S16" s="150">
        <f t="shared" si="4"/>
        <v>0</v>
      </c>
      <c r="T16" s="150">
        <f t="shared" si="5"/>
        <v>0</v>
      </c>
      <c r="U16" s="150">
        <f t="shared" si="6"/>
        <v>0</v>
      </c>
      <c r="V16" s="150">
        <f t="shared" si="7"/>
        <v>0</v>
      </c>
      <c r="W16" s="162">
        <f t="shared" si="8"/>
        <v>0</v>
      </c>
      <c r="X16" s="150">
        <f t="shared" si="0"/>
        <v>0</v>
      </c>
      <c r="Y16" s="162">
        <f t="shared" si="9"/>
        <v>0</v>
      </c>
      <c r="Z16" s="150">
        <f t="shared" si="1"/>
        <v>0</v>
      </c>
      <c r="AA16" s="162">
        <f t="shared" si="10"/>
        <v>0</v>
      </c>
      <c r="AB16" s="163">
        <f t="shared" si="11"/>
        <v>0</v>
      </c>
      <c r="AC16" s="163">
        <f t="shared" si="12"/>
        <v>0</v>
      </c>
      <c r="AD16" s="163"/>
      <c r="AE16" s="163">
        <f t="shared" si="13"/>
        <v>0</v>
      </c>
      <c r="AF16" s="164">
        <f t="shared" si="14"/>
        <v>0</v>
      </c>
      <c r="AG16" s="164">
        <f t="shared" si="15"/>
        <v>0</v>
      </c>
      <c r="AH16" s="164">
        <f t="shared" si="16"/>
        <v>0</v>
      </c>
      <c r="AI16" s="164">
        <f t="shared" si="17"/>
        <v>0</v>
      </c>
      <c r="AJ16" s="164"/>
      <c r="AK16" s="164">
        <f t="shared" si="2"/>
        <v>0</v>
      </c>
      <c r="AL16" s="164">
        <f t="shared" si="18"/>
        <v>0</v>
      </c>
      <c r="AM16" s="164">
        <f t="shared" si="19"/>
        <v>0</v>
      </c>
      <c r="AN16" s="164"/>
      <c r="AO16" s="164">
        <f t="shared" si="20"/>
        <v>0</v>
      </c>
      <c r="AQ16" s="165">
        <f t="shared" si="21"/>
        <v>0</v>
      </c>
      <c r="AR16" s="165">
        <f t="shared" si="22"/>
        <v>0</v>
      </c>
    </row>
    <row r="17" spans="1:45" x14ac:dyDescent="0.45">
      <c r="A17" s="150">
        <v>12</v>
      </c>
      <c r="B17" s="156"/>
      <c r="C17" s="156"/>
      <c r="D17" s="157"/>
      <c r="E17" s="158"/>
      <c r="F17" s="156"/>
      <c r="G17" s="159"/>
      <c r="H17" s="157"/>
      <c r="I17" s="156"/>
      <c r="J17" s="156"/>
      <c r="K17" s="156"/>
      <c r="L17" s="156"/>
      <c r="M17" s="156"/>
      <c r="N17" s="156"/>
      <c r="O17" s="156"/>
      <c r="P17" s="160" t="s">
        <v>42</v>
      </c>
      <c r="Q17" s="161">
        <f t="shared" si="3"/>
        <v>0</v>
      </c>
      <c r="R17" s="153"/>
      <c r="S17" s="150">
        <f t="shared" si="4"/>
        <v>0</v>
      </c>
      <c r="T17" s="150">
        <f t="shared" si="5"/>
        <v>0</v>
      </c>
      <c r="U17" s="150">
        <f t="shared" si="6"/>
        <v>0</v>
      </c>
      <c r="V17" s="150">
        <f t="shared" si="7"/>
        <v>0</v>
      </c>
      <c r="W17" s="162">
        <f t="shared" si="8"/>
        <v>0</v>
      </c>
      <c r="X17" s="150">
        <f t="shared" si="0"/>
        <v>0</v>
      </c>
      <c r="Y17" s="162">
        <f t="shared" si="9"/>
        <v>0</v>
      </c>
      <c r="Z17" s="150">
        <f t="shared" si="1"/>
        <v>0</v>
      </c>
      <c r="AA17" s="162">
        <f t="shared" si="10"/>
        <v>0</v>
      </c>
      <c r="AB17" s="163">
        <f t="shared" si="11"/>
        <v>0</v>
      </c>
      <c r="AC17" s="163">
        <f t="shared" si="12"/>
        <v>0</v>
      </c>
      <c r="AD17" s="163"/>
      <c r="AE17" s="163">
        <f t="shared" si="13"/>
        <v>0</v>
      </c>
      <c r="AF17" s="164">
        <f t="shared" si="14"/>
        <v>0</v>
      </c>
      <c r="AG17" s="164">
        <f t="shared" si="15"/>
        <v>0</v>
      </c>
      <c r="AH17" s="164">
        <f t="shared" si="16"/>
        <v>0</v>
      </c>
      <c r="AI17" s="164">
        <f t="shared" si="17"/>
        <v>0</v>
      </c>
      <c r="AJ17" s="164"/>
      <c r="AK17" s="164">
        <f t="shared" si="2"/>
        <v>0</v>
      </c>
      <c r="AL17" s="164">
        <f t="shared" si="18"/>
        <v>0</v>
      </c>
      <c r="AM17" s="164">
        <f t="shared" si="19"/>
        <v>0</v>
      </c>
      <c r="AN17" s="164"/>
      <c r="AO17" s="164">
        <f t="shared" si="20"/>
        <v>0</v>
      </c>
      <c r="AQ17" s="165">
        <f t="shared" si="21"/>
        <v>0</v>
      </c>
      <c r="AR17" s="165">
        <f t="shared" si="22"/>
        <v>0</v>
      </c>
    </row>
    <row r="18" spans="1:45" x14ac:dyDescent="0.45">
      <c r="A18" s="150">
        <v>13</v>
      </c>
      <c r="B18" s="156"/>
      <c r="C18" s="156"/>
      <c r="D18" s="157"/>
      <c r="E18" s="158"/>
      <c r="F18" s="156"/>
      <c r="G18" s="159"/>
      <c r="H18" s="157"/>
      <c r="I18" s="156"/>
      <c r="J18" s="156"/>
      <c r="K18" s="156"/>
      <c r="L18" s="156"/>
      <c r="M18" s="156"/>
      <c r="N18" s="156"/>
      <c r="O18" s="156"/>
      <c r="P18" s="160" t="s">
        <v>42</v>
      </c>
      <c r="Q18" s="161">
        <f t="shared" si="3"/>
        <v>0</v>
      </c>
      <c r="R18" s="153"/>
      <c r="S18" s="150">
        <f t="shared" si="4"/>
        <v>0</v>
      </c>
      <c r="T18" s="150">
        <f t="shared" si="5"/>
        <v>0</v>
      </c>
      <c r="U18" s="150">
        <f t="shared" si="6"/>
        <v>0</v>
      </c>
      <c r="V18" s="150">
        <f t="shared" si="7"/>
        <v>0</v>
      </c>
      <c r="W18" s="162">
        <f t="shared" si="8"/>
        <v>0</v>
      </c>
      <c r="X18" s="150">
        <f t="shared" si="0"/>
        <v>0</v>
      </c>
      <c r="Y18" s="162">
        <f t="shared" si="9"/>
        <v>0</v>
      </c>
      <c r="Z18" s="150">
        <f t="shared" si="1"/>
        <v>0</v>
      </c>
      <c r="AA18" s="162">
        <f t="shared" si="10"/>
        <v>0</v>
      </c>
      <c r="AB18" s="163">
        <f t="shared" si="11"/>
        <v>0</v>
      </c>
      <c r="AC18" s="163">
        <f t="shared" si="12"/>
        <v>0</v>
      </c>
      <c r="AD18" s="163"/>
      <c r="AE18" s="163">
        <f t="shared" si="13"/>
        <v>0</v>
      </c>
      <c r="AF18" s="164">
        <f t="shared" si="14"/>
        <v>0</v>
      </c>
      <c r="AG18" s="164">
        <f t="shared" si="15"/>
        <v>0</v>
      </c>
      <c r="AH18" s="164">
        <f t="shared" si="16"/>
        <v>0</v>
      </c>
      <c r="AI18" s="164">
        <f t="shared" si="17"/>
        <v>0</v>
      </c>
      <c r="AJ18" s="164"/>
      <c r="AK18" s="164">
        <f t="shared" si="2"/>
        <v>0</v>
      </c>
      <c r="AL18" s="164">
        <f t="shared" si="18"/>
        <v>0</v>
      </c>
      <c r="AM18" s="164">
        <f t="shared" si="19"/>
        <v>0</v>
      </c>
      <c r="AN18" s="164"/>
      <c r="AO18" s="164">
        <f t="shared" si="20"/>
        <v>0</v>
      </c>
      <c r="AQ18" s="165">
        <f t="shared" si="21"/>
        <v>0</v>
      </c>
      <c r="AR18" s="165">
        <f t="shared" si="22"/>
        <v>0</v>
      </c>
    </row>
    <row r="19" spans="1:45" x14ac:dyDescent="0.45">
      <c r="A19" s="150">
        <v>14</v>
      </c>
      <c r="B19" s="156"/>
      <c r="C19" s="156"/>
      <c r="D19" s="157"/>
      <c r="E19" s="158"/>
      <c r="F19" s="156"/>
      <c r="G19" s="159"/>
      <c r="H19" s="157"/>
      <c r="I19" s="156"/>
      <c r="J19" s="156"/>
      <c r="K19" s="156"/>
      <c r="L19" s="156"/>
      <c r="M19" s="156"/>
      <c r="N19" s="156"/>
      <c r="O19" s="156"/>
      <c r="P19" s="160" t="s">
        <v>42</v>
      </c>
      <c r="Q19" s="161">
        <f t="shared" si="3"/>
        <v>0</v>
      </c>
      <c r="R19" s="153"/>
      <c r="S19" s="150">
        <f t="shared" si="4"/>
        <v>0</v>
      </c>
      <c r="T19" s="150">
        <f t="shared" si="5"/>
        <v>0</v>
      </c>
      <c r="U19" s="150">
        <f t="shared" si="6"/>
        <v>0</v>
      </c>
      <c r="V19" s="150">
        <f t="shared" si="7"/>
        <v>0</v>
      </c>
      <c r="W19" s="162">
        <f t="shared" si="8"/>
        <v>0</v>
      </c>
      <c r="X19" s="150">
        <f t="shared" si="0"/>
        <v>0</v>
      </c>
      <c r="Y19" s="162">
        <f t="shared" si="9"/>
        <v>0</v>
      </c>
      <c r="Z19" s="150">
        <f t="shared" si="1"/>
        <v>0</v>
      </c>
      <c r="AA19" s="162">
        <f t="shared" si="10"/>
        <v>0</v>
      </c>
      <c r="AB19" s="163">
        <f t="shared" si="11"/>
        <v>0</v>
      </c>
      <c r="AC19" s="163">
        <f t="shared" si="12"/>
        <v>0</v>
      </c>
      <c r="AD19" s="163"/>
      <c r="AE19" s="163">
        <f t="shared" si="13"/>
        <v>0</v>
      </c>
      <c r="AF19" s="164">
        <f t="shared" si="14"/>
        <v>0</v>
      </c>
      <c r="AG19" s="164">
        <f t="shared" si="15"/>
        <v>0</v>
      </c>
      <c r="AH19" s="164">
        <f t="shared" si="16"/>
        <v>0</v>
      </c>
      <c r="AI19" s="164">
        <f t="shared" si="17"/>
        <v>0</v>
      </c>
      <c r="AJ19" s="164"/>
      <c r="AK19" s="164">
        <f t="shared" si="2"/>
        <v>0</v>
      </c>
      <c r="AL19" s="164">
        <f t="shared" si="18"/>
        <v>0</v>
      </c>
      <c r="AM19" s="164">
        <f t="shared" si="19"/>
        <v>0</v>
      </c>
      <c r="AN19" s="164"/>
      <c r="AO19" s="164">
        <f t="shared" si="20"/>
        <v>0</v>
      </c>
      <c r="AQ19" s="165">
        <f t="shared" si="21"/>
        <v>0</v>
      </c>
      <c r="AR19" s="165">
        <f t="shared" si="22"/>
        <v>0</v>
      </c>
    </row>
    <row r="20" spans="1:45" x14ac:dyDescent="0.45">
      <c r="A20" s="150">
        <v>15</v>
      </c>
      <c r="B20" s="156"/>
      <c r="C20" s="156"/>
      <c r="D20" s="157"/>
      <c r="E20" s="158"/>
      <c r="F20" s="156"/>
      <c r="G20" s="159"/>
      <c r="H20" s="157"/>
      <c r="I20" s="156"/>
      <c r="J20" s="156"/>
      <c r="K20" s="156"/>
      <c r="L20" s="156"/>
      <c r="M20" s="156"/>
      <c r="N20" s="156"/>
      <c r="O20" s="156"/>
      <c r="P20" s="160" t="s">
        <v>42</v>
      </c>
      <c r="Q20" s="161">
        <f t="shared" si="3"/>
        <v>0</v>
      </c>
      <c r="R20" s="153"/>
      <c r="S20" s="150">
        <f t="shared" si="4"/>
        <v>0</v>
      </c>
      <c r="T20" s="150">
        <f t="shared" si="5"/>
        <v>0</v>
      </c>
      <c r="U20" s="150">
        <f t="shared" si="6"/>
        <v>0</v>
      </c>
      <c r="V20" s="150">
        <f t="shared" si="7"/>
        <v>0</v>
      </c>
      <c r="W20" s="162">
        <f t="shared" si="8"/>
        <v>0</v>
      </c>
      <c r="X20" s="150">
        <f t="shared" si="0"/>
        <v>0</v>
      </c>
      <c r="Y20" s="162">
        <f t="shared" si="9"/>
        <v>0</v>
      </c>
      <c r="Z20" s="150">
        <f t="shared" si="1"/>
        <v>0</v>
      </c>
      <c r="AA20" s="162">
        <f t="shared" si="10"/>
        <v>0</v>
      </c>
      <c r="AB20" s="163">
        <f t="shared" si="11"/>
        <v>0</v>
      </c>
      <c r="AC20" s="163">
        <f t="shared" si="12"/>
        <v>0</v>
      </c>
      <c r="AD20" s="163"/>
      <c r="AE20" s="163">
        <f t="shared" si="13"/>
        <v>0</v>
      </c>
      <c r="AF20" s="164">
        <f t="shared" si="14"/>
        <v>0</v>
      </c>
      <c r="AG20" s="164">
        <f t="shared" si="15"/>
        <v>0</v>
      </c>
      <c r="AH20" s="164">
        <f t="shared" si="16"/>
        <v>0</v>
      </c>
      <c r="AI20" s="164">
        <f t="shared" si="17"/>
        <v>0</v>
      </c>
      <c r="AJ20" s="164"/>
      <c r="AK20" s="164">
        <f t="shared" si="2"/>
        <v>0</v>
      </c>
      <c r="AL20" s="164">
        <f t="shared" si="18"/>
        <v>0</v>
      </c>
      <c r="AM20" s="164">
        <f t="shared" si="19"/>
        <v>0</v>
      </c>
      <c r="AN20" s="164"/>
      <c r="AO20" s="164">
        <f t="shared" si="20"/>
        <v>0</v>
      </c>
      <c r="AQ20" s="165">
        <f t="shared" si="21"/>
        <v>0</v>
      </c>
      <c r="AR20" s="165">
        <f t="shared" si="22"/>
        <v>0</v>
      </c>
    </row>
    <row r="21" spans="1:45" x14ac:dyDescent="0.45">
      <c r="A21" s="167"/>
      <c r="B21" s="3"/>
      <c r="C21" s="3"/>
      <c r="D21" s="3"/>
      <c r="E21" s="3"/>
      <c r="F21" s="821" t="s">
        <v>43</v>
      </c>
      <c r="G21" s="821"/>
      <c r="H21" s="821"/>
      <c r="I21" s="169">
        <f>AQ21</f>
        <v>0</v>
      </c>
      <c r="J21" s="822" t="s">
        <v>44</v>
      </c>
      <c r="K21" s="823"/>
      <c r="L21" s="823"/>
      <c r="M21" s="823"/>
      <c r="N21" s="823"/>
      <c r="O21" s="170">
        <f>AR21</f>
        <v>0</v>
      </c>
      <c r="P21" s="171" t="s">
        <v>5</v>
      </c>
      <c r="Q21" s="169">
        <f>SUM(Q6:Q20)</f>
        <v>0</v>
      </c>
      <c r="R21" s="153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3">
        <f>SUM(AQ6:AQ20)</f>
        <v>0</v>
      </c>
      <c r="AR21" s="173">
        <f>SUM(AR6:AR20)</f>
        <v>0</v>
      </c>
    </row>
    <row r="22" spans="1:45" x14ac:dyDescent="0.45">
      <c r="A22" s="174"/>
      <c r="F22" s="175"/>
      <c r="G22" s="175"/>
      <c r="H22" s="175"/>
      <c r="I22" s="176"/>
      <c r="J22" s="175"/>
      <c r="K22" s="175"/>
      <c r="L22" s="175"/>
      <c r="M22" s="175"/>
      <c r="N22" s="175"/>
      <c r="O22" s="175"/>
      <c r="P22" s="175"/>
      <c r="Q22" s="176"/>
      <c r="R22" s="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48"/>
      <c r="AR22" s="177"/>
      <c r="AS22" s="177"/>
    </row>
    <row r="23" spans="1:45" x14ac:dyDescent="0.45">
      <c r="A23" s="174"/>
      <c r="F23" s="175"/>
      <c r="G23" s="175"/>
      <c r="H23" s="175"/>
      <c r="I23" s="176"/>
      <c r="J23" s="175"/>
      <c r="K23" s="175"/>
      <c r="L23" s="175"/>
      <c r="M23" s="175"/>
      <c r="N23" s="175"/>
      <c r="O23" s="175"/>
      <c r="P23" s="175"/>
      <c r="Q23" s="176"/>
      <c r="R23" s="3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48"/>
      <c r="AR23" s="177"/>
      <c r="AS23" s="177"/>
    </row>
    <row r="24" spans="1:45" x14ac:dyDescent="0.45">
      <c r="A24" s="174"/>
      <c r="F24" s="175"/>
      <c r="G24" s="175"/>
      <c r="H24" s="175"/>
      <c r="I24" s="176"/>
      <c r="J24" s="175"/>
      <c r="K24" s="175"/>
      <c r="L24" s="175"/>
      <c r="M24" s="175"/>
      <c r="N24" s="175"/>
      <c r="O24" s="175"/>
      <c r="P24" s="175"/>
      <c r="Q24" s="176"/>
      <c r="R24" s="3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48"/>
      <c r="AR24" s="177"/>
      <c r="AS24" s="177"/>
    </row>
    <row r="25" spans="1:45" x14ac:dyDescent="0.45">
      <c r="A25" s="174"/>
      <c r="F25" s="178"/>
      <c r="G25" s="178"/>
      <c r="H25" s="178"/>
      <c r="I25" s="179"/>
      <c r="J25" s="178"/>
      <c r="K25" s="178"/>
      <c r="L25" s="178"/>
      <c r="M25" s="178"/>
      <c r="N25" s="178"/>
      <c r="O25" s="178"/>
      <c r="P25" s="178"/>
      <c r="Q25" s="178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43" t="s">
        <v>45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6" t="s">
        <v>2</v>
      </c>
      <c r="B27" s="816" t="s">
        <v>3</v>
      </c>
      <c r="C27" s="816"/>
      <c r="D27" s="816"/>
      <c r="E27" s="816"/>
      <c r="F27" s="816"/>
      <c r="G27" s="816"/>
      <c r="H27" s="816" t="s">
        <v>4</v>
      </c>
      <c r="I27" s="816"/>
      <c r="J27" s="816"/>
      <c r="K27" s="816"/>
      <c r="L27" s="816"/>
      <c r="M27" s="816"/>
      <c r="N27" s="816"/>
      <c r="O27" s="816"/>
      <c r="P27" s="147" t="s">
        <v>46</v>
      </c>
      <c r="Q27" s="816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6"/>
      <c r="B28" s="816" t="s">
        <v>6</v>
      </c>
      <c r="C28" s="815" t="s">
        <v>7</v>
      </c>
      <c r="D28" s="816" t="s">
        <v>8</v>
      </c>
      <c r="E28" s="816"/>
      <c r="F28" s="815" t="s">
        <v>9</v>
      </c>
      <c r="G28" s="816" t="s">
        <v>10</v>
      </c>
      <c r="H28" s="816" t="s">
        <v>11</v>
      </c>
      <c r="I28" s="816" t="s">
        <v>12</v>
      </c>
      <c r="J28" s="815" t="s">
        <v>13</v>
      </c>
      <c r="K28" s="817" t="s">
        <v>14</v>
      </c>
      <c r="L28" s="815" t="s">
        <v>15</v>
      </c>
      <c r="M28" s="815"/>
      <c r="N28" s="817" t="s">
        <v>16</v>
      </c>
      <c r="O28" s="815" t="s">
        <v>17</v>
      </c>
      <c r="P28" s="815" t="s">
        <v>18</v>
      </c>
      <c r="Q28" s="816"/>
      <c r="R28" s="3"/>
      <c r="S28" s="3"/>
      <c r="T28" s="827" t="s">
        <v>19</v>
      </c>
      <c r="U28" s="828"/>
      <c r="V28" s="828"/>
      <c r="W28" s="828"/>
      <c r="X28" s="828"/>
      <c r="Y28" s="829"/>
      <c r="Z28" s="830" t="s">
        <v>47</v>
      </c>
      <c r="AA28" s="831"/>
      <c r="AB28" s="831"/>
      <c r="AC28" s="832"/>
      <c r="AD28" s="819" t="s">
        <v>4</v>
      </c>
      <c r="AE28" s="819" t="s">
        <v>25</v>
      </c>
      <c r="AF28" s="819" t="s">
        <v>39</v>
      </c>
      <c r="AG28" s="819" t="s">
        <v>40</v>
      </c>
      <c r="AH28" s="819" t="s">
        <v>48</v>
      </c>
      <c r="AI28" s="819" t="s">
        <v>49</v>
      </c>
      <c r="AJ28" s="819" t="s">
        <v>50</v>
      </c>
      <c r="AK28" s="833" t="s">
        <v>39</v>
      </c>
      <c r="AL28" s="826" t="s">
        <v>51</v>
      </c>
      <c r="AM28" s="819" t="s">
        <v>23</v>
      </c>
      <c r="AN28" s="834" t="s">
        <v>52</v>
      </c>
      <c r="AO28" s="182"/>
      <c r="AP28" s="183"/>
    </row>
    <row r="29" spans="1:45" ht="63" x14ac:dyDescent="0.45">
      <c r="A29" s="816"/>
      <c r="B29" s="816"/>
      <c r="C29" s="815"/>
      <c r="D29" s="146" t="s">
        <v>4</v>
      </c>
      <c r="E29" s="146" t="s">
        <v>25</v>
      </c>
      <c r="F29" s="816"/>
      <c r="G29" s="816"/>
      <c r="H29" s="816"/>
      <c r="I29" s="816"/>
      <c r="J29" s="816"/>
      <c r="K29" s="818"/>
      <c r="L29" s="149" t="s">
        <v>26</v>
      </c>
      <c r="M29" s="149" t="s">
        <v>27</v>
      </c>
      <c r="N29" s="818"/>
      <c r="O29" s="815"/>
      <c r="P29" s="815"/>
      <c r="Q29" s="816"/>
      <c r="R29" s="153"/>
      <c r="S29" s="150" t="s">
        <v>53</v>
      </c>
      <c r="T29" s="150" t="s">
        <v>54</v>
      </c>
      <c r="U29" s="150" t="s">
        <v>32</v>
      </c>
      <c r="V29" s="150" t="s">
        <v>33</v>
      </c>
      <c r="W29" s="150" t="s">
        <v>55</v>
      </c>
      <c r="X29" s="150" t="s">
        <v>34</v>
      </c>
      <c r="Y29" s="150" t="s">
        <v>19</v>
      </c>
      <c r="Z29" s="150" t="s">
        <v>54</v>
      </c>
      <c r="AA29" s="150" t="s">
        <v>56</v>
      </c>
      <c r="AB29" s="150" t="s">
        <v>34</v>
      </c>
      <c r="AC29" s="150" t="s">
        <v>47</v>
      </c>
      <c r="AD29" s="820"/>
      <c r="AE29" s="820"/>
      <c r="AF29" s="820"/>
      <c r="AG29" s="820"/>
      <c r="AH29" s="820"/>
      <c r="AI29" s="820"/>
      <c r="AJ29" s="820"/>
      <c r="AK29" s="833"/>
      <c r="AL29" s="826"/>
      <c r="AM29" s="820"/>
      <c r="AN29" s="835"/>
      <c r="AO29" s="151" t="s">
        <v>19</v>
      </c>
      <c r="AP29" s="150" t="s">
        <v>47</v>
      </c>
    </row>
    <row r="30" spans="1:45" x14ac:dyDescent="0.45">
      <c r="A30" s="150">
        <v>1</v>
      </c>
      <c r="B30" s="184"/>
      <c r="C30" s="156"/>
      <c r="D30" s="157"/>
      <c r="E30" s="157"/>
      <c r="F30" s="156"/>
      <c r="G30" s="159"/>
      <c r="H30" s="157"/>
      <c r="I30" s="156"/>
      <c r="J30" s="156"/>
      <c r="K30" s="156"/>
      <c r="L30" s="156"/>
      <c r="M30" s="156"/>
      <c r="N30" s="156"/>
      <c r="O30" s="156"/>
      <c r="P30" s="160" t="s">
        <v>42</v>
      </c>
      <c r="Q30" s="161">
        <f>AN30</f>
        <v>0</v>
      </c>
      <c r="R30" s="153"/>
      <c r="S30" s="150">
        <f>IF(I30=0,0, IF(I30="ตรี", 1, 2))</f>
        <v>0</v>
      </c>
      <c r="T30" s="150">
        <f>IF(H30=0,0, IF(AND(H30&lt;20, J30="สอนครั้งแรก"), 2, IF(AND(H30&lt;20, J30="สอนซ้ำ"), 1, 0)))</f>
        <v>0</v>
      </c>
      <c r="U30" s="150">
        <f>IF(H30=0,0, IF(AND(H30&gt;=20, H30&lt;=50), 1, 0))</f>
        <v>0</v>
      </c>
      <c r="V30" s="150">
        <f>IF(U30=0,0, IF(AND(U30=1, J30="สอนครั้งแรก"), 3, IF(AND(U30=1, J30="สอนซ้ำ"), 2, 0)))</f>
        <v>0</v>
      </c>
      <c r="W30" s="150">
        <f>IF(H30=0,0, IF(AND(H30&gt;50, J30="สอนครั้งแรก"), 3+((H30-50)/50), IF(AND(H30&gt;50, J30="สอนซ้ำ"), 2+((H30-50)/50), 0)))</f>
        <v>0</v>
      </c>
      <c r="X30" s="150">
        <f>IF(W30=0,0, IF(W30&gt;6, 6, W30))</f>
        <v>0</v>
      </c>
      <c r="Y30" s="150">
        <f>IF(H30=0,0, IF(H30&lt;20, T30*D30, IF(U30=1, V30*D30, IF(H30&gt;50, X30*D30,0))))</f>
        <v>0</v>
      </c>
      <c r="Z30" s="150">
        <f>IF(H30=0,0, IF(AND(H30&lt;=20, J30="สอนครั้งแรก"), 4, IF(AND(H30&lt;=20, J30="สอนซ้ำ"), 3, 0)))</f>
        <v>0</v>
      </c>
      <c r="AA30" s="150">
        <f>IF(H30=0,0, IF(AND(H30&gt;20, J30="สอนครั้งแรก"), 4+((H30-20)/20), IF(AND(H30&gt;20, J30="สอนซ้ำ"), 3+((H30-20)/20), 0)))</f>
        <v>0</v>
      </c>
      <c r="AB30" s="150">
        <f>IF(AA30=0,0, IF(AA30&gt;6, 6, AA30))</f>
        <v>0</v>
      </c>
      <c r="AC30" s="150">
        <f>IF(H30=0,0, IF(H30&lt;=20, Z30*D30, IF(H30&gt;20, AB30*D30, 0)))</f>
        <v>0</v>
      </c>
      <c r="AD30" s="150">
        <f>IF(H30=0,0, IF(I30="ตรี",Y30, AC30))</f>
        <v>0</v>
      </c>
      <c r="AE30" s="150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50">
        <f>IF(L30=0,0, IF(L30="ปสม.", 0*M30, (3*M30)/15))</f>
        <v>0</v>
      </c>
      <c r="AG30" s="150">
        <f>IF(N30=0,0, IF(N30="นอกเวลา", (1*D30)+(1*E30), 0))</f>
        <v>0</v>
      </c>
      <c r="AH30" s="150">
        <f>IF(S30=1, Y30, IF(S30=2, AC30, 0))</f>
        <v>0</v>
      </c>
      <c r="AI30" s="150">
        <f>AE30+AD30</f>
        <v>0</v>
      </c>
      <c r="AJ30" s="150">
        <f t="shared" ref="AJ30:AJ49" si="23">IF(J30="สอนซ้ำ", AI30*K30, AI30)</f>
        <v>0</v>
      </c>
      <c r="AK30" s="156">
        <f>IF(L30=0,0, IF(L30="อคร.", AJ30+AF30, AJ30))</f>
        <v>0</v>
      </c>
      <c r="AL30" s="150">
        <f>AK30*G30</f>
        <v>0</v>
      </c>
      <c r="AM30" s="150">
        <f>IF(O30=0,0, IF(O30="EN", AL30*1.5, AL30))</f>
        <v>0</v>
      </c>
      <c r="AN30" s="150">
        <f>IF(N30=0,0, IF(N30="นอกเวลา", AG30+AM30,AM30))</f>
        <v>0</v>
      </c>
      <c r="AO30" s="185">
        <f>IF(S30=1, AN30, 0)</f>
        <v>0</v>
      </c>
      <c r="AP30" s="185">
        <f>IF(S30=2, AN30, 0)</f>
        <v>0</v>
      </c>
    </row>
    <row r="31" spans="1:45" x14ac:dyDescent="0.45">
      <c r="A31" s="150">
        <v>2</v>
      </c>
      <c r="B31" s="184"/>
      <c r="C31" s="156"/>
      <c r="D31" s="157"/>
      <c r="E31" s="157"/>
      <c r="F31" s="156"/>
      <c r="G31" s="159"/>
      <c r="H31" s="157"/>
      <c r="I31" s="156"/>
      <c r="J31" s="156"/>
      <c r="K31" s="156"/>
      <c r="L31" s="156"/>
      <c r="M31" s="156"/>
      <c r="N31" s="156"/>
      <c r="O31" s="156"/>
      <c r="P31" s="160" t="s">
        <v>42</v>
      </c>
      <c r="Q31" s="161">
        <f t="shared" ref="Q31:Q49" si="24">AN31</f>
        <v>0</v>
      </c>
      <c r="R31" s="153"/>
      <c r="S31" s="150">
        <f t="shared" ref="S31:S49" si="25">IF(I31=0,0, IF(I31="ตรี", 1, 2))</f>
        <v>0</v>
      </c>
      <c r="T31" s="150">
        <f t="shared" ref="T31:T49" si="26">IF(H31=0,0, IF(AND(H31&lt;20, J31="สอนครั้งแรก"), 2, IF(AND(H31&lt;20, J31="สอนซ้ำ"), 1, 0)))</f>
        <v>0</v>
      </c>
      <c r="U31" s="150">
        <f t="shared" ref="U31:U49" si="27">IF(H31=0,0, IF(AND(H31&gt;=20, H31&lt;=50), 1, 0))</f>
        <v>0</v>
      </c>
      <c r="V31" s="150">
        <f t="shared" ref="V31:V49" si="28">IF(U31=0,0, IF(AND(U31=1, J31="สอนครั้งแรก"), 3, IF(AND(U31=1, J31="สอนซ้ำ"), 2, 0)))</f>
        <v>0</v>
      </c>
      <c r="W31" s="150">
        <f t="shared" ref="W31:W49" si="29">IF(H31=0,0, IF(AND(H31&gt;50, J31="สอนครั้งแรก"), 3+((H31-50)/50), IF(AND(H31&gt;50, J31="สอนซ้ำ"), 2+((H31-50)/50), 0)))</f>
        <v>0</v>
      </c>
      <c r="X31" s="150">
        <f t="shared" ref="X31:X49" si="30">IF(W31=0,0, IF(W31&gt;6, 6, W31))</f>
        <v>0</v>
      </c>
      <c r="Y31" s="150">
        <f t="shared" ref="Y31:Y49" si="31">IF(H31=0,0, IF(H31&lt;20, T31*D31, IF(U31=1, V31*D31, IF(H31&gt;50, X31*D31,0))))</f>
        <v>0</v>
      </c>
      <c r="Z31" s="150">
        <f t="shared" ref="Z31:Z49" si="32">IF(H31=0,0, IF(AND(H31&lt;=20, J31="สอนครั้งแรก"), 4, IF(AND(H31&lt;=20, J31="สอนซ้ำ"), 3, 0)))</f>
        <v>0</v>
      </c>
      <c r="AA31" s="150">
        <f t="shared" ref="AA31:AA49" si="33">IF(H31=0,0, IF(AND(H31&gt;20, J31="สอนครั้งแรก"), 4+((H31-20)/20), IF(AND(H31&gt;20, J31="สอนซ้ำ"), 3+((H31-20)/20), 0)))</f>
        <v>0</v>
      </c>
      <c r="AB31" s="150">
        <f t="shared" ref="AB31:AB49" si="34">IF(AA31=0,0, IF(AA31&gt;6, 6, AA31))</f>
        <v>0</v>
      </c>
      <c r="AC31" s="150">
        <f t="shared" ref="AC31:AC49" si="35">IF(H31=0,0, IF(H31&lt;=20, Z31*D31, IF(H31&gt;20, AB31*D31, 0)))</f>
        <v>0</v>
      </c>
      <c r="AD31" s="150">
        <f t="shared" ref="AD31:AD49" si="36">IF(H31=0,0, IF(I31="ตรี",Y31, AC31))</f>
        <v>0</v>
      </c>
      <c r="AE31" s="150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150">
        <f t="shared" ref="AF31:AF49" si="38">IF(L31=0,0, IF(L31="ปสม.", 0*M31, (3*M31)/15))</f>
        <v>0</v>
      </c>
      <c r="AG31" s="150">
        <f t="shared" ref="AG31:AG49" si="39">IF(N31=0,0, IF(N31="นอกเวลา", (1*D31)+(1*E31), 0))</f>
        <v>0</v>
      </c>
      <c r="AH31" s="150">
        <f t="shared" ref="AH31:AH49" si="40">IF(S31=1, Y31, IF(S31=2, AC31, 0))</f>
        <v>0</v>
      </c>
      <c r="AI31" s="150">
        <f t="shared" ref="AI31:AI49" si="41">IF(L31=0,0, IF(L31="อคร.", (AH31+AE31)+AF31, AH31+AE31))</f>
        <v>0</v>
      </c>
      <c r="AJ31" s="150">
        <f t="shared" si="23"/>
        <v>0</v>
      </c>
      <c r="AK31" s="156">
        <f t="shared" ref="AK31:AK49" si="42">IF(L31=0,0, IF(L31="อคร.", AJ31+AF31, AJ31))</f>
        <v>0</v>
      </c>
      <c r="AL31" s="150">
        <f t="shared" ref="AL31:AL49" si="43">AJ31*G31</f>
        <v>0</v>
      </c>
      <c r="AM31" s="150">
        <f t="shared" ref="AM31:AM49" si="44">IF(O31=0,0, IF(O31="EN", AL31*1.5, AL31))</f>
        <v>0</v>
      </c>
      <c r="AN31" s="150">
        <f t="shared" ref="AN31:AN49" si="45">IF(N31=0,0, IF(N31="นอกเวลา", AG31+AM31,AM31))</f>
        <v>0</v>
      </c>
      <c r="AO31" s="185">
        <f t="shared" ref="AO31:AO49" si="46">IF(S31=1, AN31, 0)</f>
        <v>0</v>
      </c>
      <c r="AP31" s="185">
        <f t="shared" ref="AP31:AP49" si="47">IF(S31=2, AN31, 0)</f>
        <v>0</v>
      </c>
    </row>
    <row r="32" spans="1:45" x14ac:dyDescent="0.45">
      <c r="A32" s="150">
        <v>3</v>
      </c>
      <c r="B32" s="184"/>
      <c r="C32" s="156"/>
      <c r="D32" s="157"/>
      <c r="E32" s="157"/>
      <c r="F32" s="156"/>
      <c r="G32" s="159"/>
      <c r="H32" s="157"/>
      <c r="I32" s="156"/>
      <c r="J32" s="156"/>
      <c r="K32" s="156"/>
      <c r="L32" s="156"/>
      <c r="M32" s="156"/>
      <c r="N32" s="156"/>
      <c r="O32" s="156"/>
      <c r="P32" s="160" t="s">
        <v>42</v>
      </c>
      <c r="Q32" s="161">
        <f t="shared" si="24"/>
        <v>0</v>
      </c>
      <c r="R32" s="153"/>
      <c r="S32" s="150">
        <f t="shared" si="25"/>
        <v>0</v>
      </c>
      <c r="T32" s="150">
        <f t="shared" si="26"/>
        <v>0</v>
      </c>
      <c r="U32" s="150">
        <f t="shared" si="27"/>
        <v>0</v>
      </c>
      <c r="V32" s="150">
        <f t="shared" si="28"/>
        <v>0</v>
      </c>
      <c r="W32" s="150">
        <f t="shared" si="29"/>
        <v>0</v>
      </c>
      <c r="X32" s="150">
        <f t="shared" si="30"/>
        <v>0</v>
      </c>
      <c r="Y32" s="150">
        <f t="shared" si="31"/>
        <v>0</v>
      </c>
      <c r="Z32" s="150">
        <f t="shared" si="32"/>
        <v>0</v>
      </c>
      <c r="AA32" s="150">
        <f t="shared" si="33"/>
        <v>0</v>
      </c>
      <c r="AB32" s="150">
        <f t="shared" si="34"/>
        <v>0</v>
      </c>
      <c r="AC32" s="150">
        <f t="shared" si="35"/>
        <v>0</v>
      </c>
      <c r="AD32" s="150">
        <f t="shared" si="36"/>
        <v>0</v>
      </c>
      <c r="AE32" s="150">
        <f t="shared" si="37"/>
        <v>0</v>
      </c>
      <c r="AF32" s="150">
        <f t="shared" si="38"/>
        <v>0</v>
      </c>
      <c r="AG32" s="150">
        <f t="shared" si="39"/>
        <v>0</v>
      </c>
      <c r="AH32" s="150">
        <f t="shared" si="40"/>
        <v>0</v>
      </c>
      <c r="AI32" s="150">
        <f t="shared" si="41"/>
        <v>0</v>
      </c>
      <c r="AJ32" s="150">
        <f t="shared" si="23"/>
        <v>0</v>
      </c>
      <c r="AK32" s="156">
        <f t="shared" si="42"/>
        <v>0</v>
      </c>
      <c r="AL32" s="150">
        <f t="shared" si="43"/>
        <v>0</v>
      </c>
      <c r="AM32" s="150">
        <f t="shared" si="44"/>
        <v>0</v>
      </c>
      <c r="AN32" s="150">
        <f t="shared" si="45"/>
        <v>0</v>
      </c>
      <c r="AO32" s="185">
        <f t="shared" si="46"/>
        <v>0</v>
      </c>
      <c r="AP32" s="185">
        <f t="shared" si="47"/>
        <v>0</v>
      </c>
    </row>
    <row r="33" spans="1:42" x14ac:dyDescent="0.45">
      <c r="A33" s="150">
        <v>4</v>
      </c>
      <c r="B33" s="184"/>
      <c r="C33" s="156"/>
      <c r="D33" s="157"/>
      <c r="E33" s="157"/>
      <c r="F33" s="156"/>
      <c r="G33" s="159"/>
      <c r="H33" s="157"/>
      <c r="I33" s="156"/>
      <c r="J33" s="156"/>
      <c r="K33" s="156"/>
      <c r="L33" s="156"/>
      <c r="M33" s="156"/>
      <c r="N33" s="156"/>
      <c r="O33" s="156"/>
      <c r="P33" s="160" t="s">
        <v>42</v>
      </c>
      <c r="Q33" s="161">
        <f t="shared" si="24"/>
        <v>0</v>
      </c>
      <c r="R33" s="153"/>
      <c r="S33" s="150">
        <f t="shared" si="25"/>
        <v>0</v>
      </c>
      <c r="T33" s="150">
        <f t="shared" si="26"/>
        <v>0</v>
      </c>
      <c r="U33" s="150">
        <f t="shared" si="27"/>
        <v>0</v>
      </c>
      <c r="V33" s="150">
        <f t="shared" si="28"/>
        <v>0</v>
      </c>
      <c r="W33" s="150">
        <f t="shared" si="29"/>
        <v>0</v>
      </c>
      <c r="X33" s="150">
        <f t="shared" si="30"/>
        <v>0</v>
      </c>
      <c r="Y33" s="150">
        <f t="shared" si="31"/>
        <v>0</v>
      </c>
      <c r="Z33" s="150">
        <f t="shared" si="32"/>
        <v>0</v>
      </c>
      <c r="AA33" s="150">
        <f t="shared" si="33"/>
        <v>0</v>
      </c>
      <c r="AB33" s="150">
        <f t="shared" si="34"/>
        <v>0</v>
      </c>
      <c r="AC33" s="150">
        <f t="shared" si="35"/>
        <v>0</v>
      </c>
      <c r="AD33" s="150">
        <f t="shared" si="36"/>
        <v>0</v>
      </c>
      <c r="AE33" s="150">
        <f t="shared" si="37"/>
        <v>0</v>
      </c>
      <c r="AF33" s="150">
        <f t="shared" si="38"/>
        <v>0</v>
      </c>
      <c r="AG33" s="150">
        <f t="shared" si="39"/>
        <v>0</v>
      </c>
      <c r="AH33" s="150">
        <f t="shared" si="40"/>
        <v>0</v>
      </c>
      <c r="AI33" s="150">
        <f t="shared" si="41"/>
        <v>0</v>
      </c>
      <c r="AJ33" s="150">
        <f t="shared" si="23"/>
        <v>0</v>
      </c>
      <c r="AK33" s="156">
        <f t="shared" si="42"/>
        <v>0</v>
      </c>
      <c r="AL33" s="150">
        <f t="shared" si="43"/>
        <v>0</v>
      </c>
      <c r="AM33" s="150">
        <f t="shared" si="44"/>
        <v>0</v>
      </c>
      <c r="AN33" s="150">
        <f t="shared" si="45"/>
        <v>0</v>
      </c>
      <c r="AO33" s="185">
        <f t="shared" si="46"/>
        <v>0</v>
      </c>
      <c r="AP33" s="185">
        <f t="shared" si="47"/>
        <v>0</v>
      </c>
    </row>
    <row r="34" spans="1:42" x14ac:dyDescent="0.45">
      <c r="A34" s="150">
        <v>5</v>
      </c>
      <c r="B34" s="184"/>
      <c r="C34" s="156"/>
      <c r="D34" s="157"/>
      <c r="E34" s="157"/>
      <c r="F34" s="156"/>
      <c r="G34" s="159"/>
      <c r="H34" s="157"/>
      <c r="I34" s="156"/>
      <c r="J34" s="156"/>
      <c r="K34" s="156"/>
      <c r="L34" s="156"/>
      <c r="M34" s="156"/>
      <c r="N34" s="156"/>
      <c r="O34" s="156"/>
      <c r="P34" s="160" t="s">
        <v>42</v>
      </c>
      <c r="Q34" s="161">
        <f t="shared" si="24"/>
        <v>0</v>
      </c>
      <c r="R34" s="153"/>
      <c r="S34" s="150">
        <f t="shared" si="25"/>
        <v>0</v>
      </c>
      <c r="T34" s="150">
        <f t="shared" si="26"/>
        <v>0</v>
      </c>
      <c r="U34" s="150">
        <f t="shared" si="27"/>
        <v>0</v>
      </c>
      <c r="V34" s="150">
        <f t="shared" si="28"/>
        <v>0</v>
      </c>
      <c r="W34" s="150">
        <f t="shared" si="29"/>
        <v>0</v>
      </c>
      <c r="X34" s="150">
        <f t="shared" si="30"/>
        <v>0</v>
      </c>
      <c r="Y34" s="150">
        <f t="shared" si="31"/>
        <v>0</v>
      </c>
      <c r="Z34" s="150">
        <f t="shared" si="32"/>
        <v>0</v>
      </c>
      <c r="AA34" s="150">
        <f t="shared" si="33"/>
        <v>0</v>
      </c>
      <c r="AB34" s="150">
        <f t="shared" si="34"/>
        <v>0</v>
      </c>
      <c r="AC34" s="150">
        <f t="shared" si="35"/>
        <v>0</v>
      </c>
      <c r="AD34" s="150">
        <f t="shared" si="36"/>
        <v>0</v>
      </c>
      <c r="AE34" s="150">
        <f t="shared" si="37"/>
        <v>0</v>
      </c>
      <c r="AF34" s="150">
        <f t="shared" si="38"/>
        <v>0</v>
      </c>
      <c r="AG34" s="150">
        <f t="shared" si="39"/>
        <v>0</v>
      </c>
      <c r="AH34" s="150">
        <f t="shared" si="40"/>
        <v>0</v>
      </c>
      <c r="AI34" s="150">
        <f t="shared" si="41"/>
        <v>0</v>
      </c>
      <c r="AJ34" s="150">
        <f t="shared" si="23"/>
        <v>0</v>
      </c>
      <c r="AK34" s="156">
        <f t="shared" si="42"/>
        <v>0</v>
      </c>
      <c r="AL34" s="150">
        <f t="shared" si="43"/>
        <v>0</v>
      </c>
      <c r="AM34" s="150">
        <f t="shared" si="44"/>
        <v>0</v>
      </c>
      <c r="AN34" s="150">
        <f t="shared" si="45"/>
        <v>0</v>
      </c>
      <c r="AO34" s="185">
        <f t="shared" si="46"/>
        <v>0</v>
      </c>
      <c r="AP34" s="185">
        <f t="shared" si="47"/>
        <v>0</v>
      </c>
    </row>
    <row r="35" spans="1:42" x14ac:dyDescent="0.45">
      <c r="A35" s="150">
        <v>6</v>
      </c>
      <c r="B35" s="184"/>
      <c r="C35" s="156"/>
      <c r="D35" s="157"/>
      <c r="E35" s="157"/>
      <c r="F35" s="156"/>
      <c r="G35" s="159"/>
      <c r="H35" s="157"/>
      <c r="I35" s="156"/>
      <c r="J35" s="156"/>
      <c r="K35" s="156"/>
      <c r="L35" s="156"/>
      <c r="M35" s="156"/>
      <c r="N35" s="156"/>
      <c r="O35" s="156"/>
      <c r="P35" s="160" t="s">
        <v>42</v>
      </c>
      <c r="Q35" s="161">
        <f t="shared" si="24"/>
        <v>0</v>
      </c>
      <c r="R35" s="153"/>
      <c r="S35" s="150">
        <f t="shared" si="25"/>
        <v>0</v>
      </c>
      <c r="T35" s="150">
        <f t="shared" si="26"/>
        <v>0</v>
      </c>
      <c r="U35" s="150">
        <f t="shared" si="27"/>
        <v>0</v>
      </c>
      <c r="V35" s="150">
        <f t="shared" si="28"/>
        <v>0</v>
      </c>
      <c r="W35" s="150">
        <f t="shared" si="29"/>
        <v>0</v>
      </c>
      <c r="X35" s="150">
        <f t="shared" si="30"/>
        <v>0</v>
      </c>
      <c r="Y35" s="150">
        <f t="shared" si="31"/>
        <v>0</v>
      </c>
      <c r="Z35" s="150">
        <f t="shared" si="32"/>
        <v>0</v>
      </c>
      <c r="AA35" s="150">
        <f t="shared" si="33"/>
        <v>0</v>
      </c>
      <c r="AB35" s="150">
        <f t="shared" si="34"/>
        <v>0</v>
      </c>
      <c r="AC35" s="150">
        <f t="shared" si="35"/>
        <v>0</v>
      </c>
      <c r="AD35" s="150">
        <f t="shared" si="36"/>
        <v>0</v>
      </c>
      <c r="AE35" s="150">
        <f t="shared" si="37"/>
        <v>0</v>
      </c>
      <c r="AF35" s="150">
        <f t="shared" si="38"/>
        <v>0</v>
      </c>
      <c r="AG35" s="150">
        <f t="shared" si="39"/>
        <v>0</v>
      </c>
      <c r="AH35" s="150">
        <f t="shared" si="40"/>
        <v>0</v>
      </c>
      <c r="AI35" s="150">
        <f t="shared" si="41"/>
        <v>0</v>
      </c>
      <c r="AJ35" s="150">
        <f t="shared" si="23"/>
        <v>0</v>
      </c>
      <c r="AK35" s="156">
        <f t="shared" si="42"/>
        <v>0</v>
      </c>
      <c r="AL35" s="150">
        <f t="shared" si="43"/>
        <v>0</v>
      </c>
      <c r="AM35" s="150">
        <f t="shared" si="44"/>
        <v>0</v>
      </c>
      <c r="AN35" s="150">
        <f t="shared" si="45"/>
        <v>0</v>
      </c>
      <c r="AO35" s="185">
        <f t="shared" si="46"/>
        <v>0</v>
      </c>
      <c r="AP35" s="185">
        <f t="shared" si="47"/>
        <v>0</v>
      </c>
    </row>
    <row r="36" spans="1:42" x14ac:dyDescent="0.45">
      <c r="A36" s="150">
        <v>7</v>
      </c>
      <c r="B36" s="184"/>
      <c r="C36" s="156"/>
      <c r="D36" s="157"/>
      <c r="E36" s="157"/>
      <c r="F36" s="156"/>
      <c r="G36" s="159"/>
      <c r="H36" s="157"/>
      <c r="I36" s="156"/>
      <c r="J36" s="156"/>
      <c r="K36" s="156"/>
      <c r="L36" s="156"/>
      <c r="M36" s="156"/>
      <c r="N36" s="156"/>
      <c r="O36" s="156"/>
      <c r="P36" s="160" t="s">
        <v>42</v>
      </c>
      <c r="Q36" s="161">
        <f t="shared" si="24"/>
        <v>0</v>
      </c>
      <c r="R36" s="153"/>
      <c r="S36" s="150">
        <f t="shared" si="25"/>
        <v>0</v>
      </c>
      <c r="T36" s="150">
        <f t="shared" si="26"/>
        <v>0</v>
      </c>
      <c r="U36" s="150">
        <f t="shared" si="27"/>
        <v>0</v>
      </c>
      <c r="V36" s="150">
        <f t="shared" si="28"/>
        <v>0</v>
      </c>
      <c r="W36" s="150">
        <f t="shared" si="29"/>
        <v>0</v>
      </c>
      <c r="X36" s="150">
        <f t="shared" si="30"/>
        <v>0</v>
      </c>
      <c r="Y36" s="150">
        <f t="shared" si="31"/>
        <v>0</v>
      </c>
      <c r="Z36" s="150">
        <f t="shared" si="32"/>
        <v>0</v>
      </c>
      <c r="AA36" s="150">
        <f t="shared" si="33"/>
        <v>0</v>
      </c>
      <c r="AB36" s="150">
        <f t="shared" si="34"/>
        <v>0</v>
      </c>
      <c r="AC36" s="150">
        <f t="shared" si="35"/>
        <v>0</v>
      </c>
      <c r="AD36" s="150">
        <f t="shared" si="36"/>
        <v>0</v>
      </c>
      <c r="AE36" s="150">
        <f t="shared" si="37"/>
        <v>0</v>
      </c>
      <c r="AF36" s="150">
        <f t="shared" si="38"/>
        <v>0</v>
      </c>
      <c r="AG36" s="150">
        <f t="shared" si="39"/>
        <v>0</v>
      </c>
      <c r="AH36" s="150">
        <f t="shared" si="40"/>
        <v>0</v>
      </c>
      <c r="AI36" s="150">
        <f t="shared" si="41"/>
        <v>0</v>
      </c>
      <c r="AJ36" s="150">
        <f t="shared" si="23"/>
        <v>0</v>
      </c>
      <c r="AK36" s="156">
        <f t="shared" si="42"/>
        <v>0</v>
      </c>
      <c r="AL36" s="150">
        <f t="shared" si="43"/>
        <v>0</v>
      </c>
      <c r="AM36" s="150">
        <f t="shared" si="44"/>
        <v>0</v>
      </c>
      <c r="AN36" s="150">
        <f t="shared" si="45"/>
        <v>0</v>
      </c>
      <c r="AO36" s="185">
        <f t="shared" si="46"/>
        <v>0</v>
      </c>
      <c r="AP36" s="185">
        <f t="shared" si="47"/>
        <v>0</v>
      </c>
    </row>
    <row r="37" spans="1:42" x14ac:dyDescent="0.45">
      <c r="A37" s="150">
        <v>8</v>
      </c>
      <c r="B37" s="184"/>
      <c r="C37" s="156"/>
      <c r="D37" s="157"/>
      <c r="E37" s="157"/>
      <c r="F37" s="156"/>
      <c r="G37" s="159"/>
      <c r="H37" s="157"/>
      <c r="I37" s="156"/>
      <c r="J37" s="156"/>
      <c r="K37" s="156"/>
      <c r="L37" s="156"/>
      <c r="M37" s="156"/>
      <c r="N37" s="156"/>
      <c r="O37" s="156"/>
      <c r="P37" s="160" t="s">
        <v>42</v>
      </c>
      <c r="Q37" s="161">
        <f t="shared" si="24"/>
        <v>0</v>
      </c>
      <c r="R37" s="153"/>
      <c r="S37" s="150">
        <f t="shared" si="25"/>
        <v>0</v>
      </c>
      <c r="T37" s="150">
        <f t="shared" si="26"/>
        <v>0</v>
      </c>
      <c r="U37" s="150">
        <f t="shared" si="27"/>
        <v>0</v>
      </c>
      <c r="V37" s="150">
        <f t="shared" si="28"/>
        <v>0</v>
      </c>
      <c r="W37" s="150">
        <f t="shared" si="29"/>
        <v>0</v>
      </c>
      <c r="X37" s="150">
        <f t="shared" si="30"/>
        <v>0</v>
      </c>
      <c r="Y37" s="150">
        <f t="shared" si="31"/>
        <v>0</v>
      </c>
      <c r="Z37" s="150">
        <f t="shared" si="32"/>
        <v>0</v>
      </c>
      <c r="AA37" s="150">
        <f t="shared" si="33"/>
        <v>0</v>
      </c>
      <c r="AB37" s="150">
        <f t="shared" si="34"/>
        <v>0</v>
      </c>
      <c r="AC37" s="150">
        <f t="shared" si="35"/>
        <v>0</v>
      </c>
      <c r="AD37" s="150">
        <f t="shared" si="36"/>
        <v>0</v>
      </c>
      <c r="AE37" s="150">
        <f t="shared" si="37"/>
        <v>0</v>
      </c>
      <c r="AF37" s="150">
        <f t="shared" si="38"/>
        <v>0</v>
      </c>
      <c r="AG37" s="150">
        <f t="shared" si="39"/>
        <v>0</v>
      </c>
      <c r="AH37" s="150">
        <f t="shared" si="40"/>
        <v>0</v>
      </c>
      <c r="AI37" s="150">
        <f t="shared" si="41"/>
        <v>0</v>
      </c>
      <c r="AJ37" s="150">
        <f t="shared" si="23"/>
        <v>0</v>
      </c>
      <c r="AK37" s="156">
        <f t="shared" si="42"/>
        <v>0</v>
      </c>
      <c r="AL37" s="150">
        <f t="shared" si="43"/>
        <v>0</v>
      </c>
      <c r="AM37" s="150">
        <f t="shared" si="44"/>
        <v>0</v>
      </c>
      <c r="AN37" s="150">
        <f t="shared" si="45"/>
        <v>0</v>
      </c>
      <c r="AO37" s="185">
        <f t="shared" si="46"/>
        <v>0</v>
      </c>
      <c r="AP37" s="185">
        <f t="shared" si="47"/>
        <v>0</v>
      </c>
    </row>
    <row r="38" spans="1:42" x14ac:dyDescent="0.45">
      <c r="A38" s="150">
        <v>9</v>
      </c>
      <c r="B38" s="184"/>
      <c r="C38" s="156"/>
      <c r="D38" s="157"/>
      <c r="E38" s="157"/>
      <c r="F38" s="156"/>
      <c r="G38" s="159"/>
      <c r="H38" s="157"/>
      <c r="I38" s="156"/>
      <c r="J38" s="156"/>
      <c r="K38" s="156"/>
      <c r="L38" s="156"/>
      <c r="M38" s="156"/>
      <c r="N38" s="156"/>
      <c r="O38" s="156"/>
      <c r="P38" s="160" t="s">
        <v>42</v>
      </c>
      <c r="Q38" s="161">
        <f t="shared" si="24"/>
        <v>0</v>
      </c>
      <c r="R38" s="153"/>
      <c r="S38" s="150">
        <f t="shared" si="25"/>
        <v>0</v>
      </c>
      <c r="T38" s="150">
        <f t="shared" si="26"/>
        <v>0</v>
      </c>
      <c r="U38" s="150">
        <f t="shared" si="27"/>
        <v>0</v>
      </c>
      <c r="V38" s="150">
        <f t="shared" si="28"/>
        <v>0</v>
      </c>
      <c r="W38" s="150">
        <f t="shared" si="29"/>
        <v>0</v>
      </c>
      <c r="X38" s="150">
        <f t="shared" si="30"/>
        <v>0</v>
      </c>
      <c r="Y38" s="150">
        <f t="shared" si="31"/>
        <v>0</v>
      </c>
      <c r="Z38" s="150">
        <f t="shared" si="32"/>
        <v>0</v>
      </c>
      <c r="AA38" s="150">
        <f t="shared" si="33"/>
        <v>0</v>
      </c>
      <c r="AB38" s="150">
        <f t="shared" si="34"/>
        <v>0</v>
      </c>
      <c r="AC38" s="150">
        <f t="shared" si="35"/>
        <v>0</v>
      </c>
      <c r="AD38" s="150">
        <f t="shared" si="36"/>
        <v>0</v>
      </c>
      <c r="AE38" s="150">
        <f t="shared" si="37"/>
        <v>0</v>
      </c>
      <c r="AF38" s="150">
        <f t="shared" si="38"/>
        <v>0</v>
      </c>
      <c r="AG38" s="150">
        <f t="shared" si="39"/>
        <v>0</v>
      </c>
      <c r="AH38" s="150">
        <f t="shared" si="40"/>
        <v>0</v>
      </c>
      <c r="AI38" s="150">
        <f t="shared" si="41"/>
        <v>0</v>
      </c>
      <c r="AJ38" s="150">
        <f t="shared" si="23"/>
        <v>0</v>
      </c>
      <c r="AK38" s="156">
        <f t="shared" si="42"/>
        <v>0</v>
      </c>
      <c r="AL38" s="150">
        <f t="shared" si="43"/>
        <v>0</v>
      </c>
      <c r="AM38" s="150">
        <f t="shared" si="44"/>
        <v>0</v>
      </c>
      <c r="AN38" s="150">
        <f t="shared" si="45"/>
        <v>0</v>
      </c>
      <c r="AO38" s="185">
        <f t="shared" si="46"/>
        <v>0</v>
      </c>
      <c r="AP38" s="185">
        <f t="shared" si="47"/>
        <v>0</v>
      </c>
    </row>
    <row r="39" spans="1:42" x14ac:dyDescent="0.45">
      <c r="A39" s="150">
        <v>10</v>
      </c>
      <c r="B39" s="184"/>
      <c r="C39" s="156"/>
      <c r="D39" s="157"/>
      <c r="E39" s="157"/>
      <c r="F39" s="156"/>
      <c r="G39" s="159"/>
      <c r="H39" s="157"/>
      <c r="I39" s="156"/>
      <c r="J39" s="156"/>
      <c r="K39" s="156"/>
      <c r="L39" s="156"/>
      <c r="M39" s="156"/>
      <c r="N39" s="156"/>
      <c r="O39" s="156"/>
      <c r="P39" s="160" t="s">
        <v>42</v>
      </c>
      <c r="Q39" s="161">
        <f t="shared" si="24"/>
        <v>0</v>
      </c>
      <c r="R39" s="153"/>
      <c r="S39" s="150">
        <f t="shared" si="25"/>
        <v>0</v>
      </c>
      <c r="T39" s="150">
        <f t="shared" si="26"/>
        <v>0</v>
      </c>
      <c r="U39" s="150">
        <f t="shared" si="27"/>
        <v>0</v>
      </c>
      <c r="V39" s="150">
        <f t="shared" si="28"/>
        <v>0</v>
      </c>
      <c r="W39" s="150">
        <f t="shared" si="29"/>
        <v>0</v>
      </c>
      <c r="X39" s="150">
        <f t="shared" si="30"/>
        <v>0</v>
      </c>
      <c r="Y39" s="150">
        <f t="shared" si="31"/>
        <v>0</v>
      </c>
      <c r="Z39" s="150">
        <f t="shared" si="32"/>
        <v>0</v>
      </c>
      <c r="AA39" s="150">
        <f t="shared" si="33"/>
        <v>0</v>
      </c>
      <c r="AB39" s="150">
        <f t="shared" si="34"/>
        <v>0</v>
      </c>
      <c r="AC39" s="150">
        <f t="shared" si="35"/>
        <v>0</v>
      </c>
      <c r="AD39" s="150">
        <f t="shared" si="36"/>
        <v>0</v>
      </c>
      <c r="AE39" s="150">
        <f t="shared" si="37"/>
        <v>0</v>
      </c>
      <c r="AF39" s="150">
        <f t="shared" si="38"/>
        <v>0</v>
      </c>
      <c r="AG39" s="150">
        <f t="shared" si="39"/>
        <v>0</v>
      </c>
      <c r="AH39" s="150">
        <f t="shared" si="40"/>
        <v>0</v>
      </c>
      <c r="AI39" s="150">
        <f t="shared" si="41"/>
        <v>0</v>
      </c>
      <c r="AJ39" s="150">
        <f t="shared" si="23"/>
        <v>0</v>
      </c>
      <c r="AK39" s="156">
        <f t="shared" si="42"/>
        <v>0</v>
      </c>
      <c r="AL39" s="150">
        <f t="shared" si="43"/>
        <v>0</v>
      </c>
      <c r="AM39" s="150">
        <f t="shared" si="44"/>
        <v>0</v>
      </c>
      <c r="AN39" s="150">
        <f t="shared" si="45"/>
        <v>0</v>
      </c>
      <c r="AO39" s="185">
        <f t="shared" si="46"/>
        <v>0</v>
      </c>
      <c r="AP39" s="185">
        <f t="shared" si="47"/>
        <v>0</v>
      </c>
    </row>
    <row r="40" spans="1:42" x14ac:dyDescent="0.45">
      <c r="A40" s="150">
        <v>11</v>
      </c>
      <c r="B40" s="184"/>
      <c r="C40" s="156"/>
      <c r="D40" s="157"/>
      <c r="E40" s="157"/>
      <c r="F40" s="156"/>
      <c r="G40" s="159"/>
      <c r="H40" s="157"/>
      <c r="I40" s="156"/>
      <c r="J40" s="156"/>
      <c r="K40" s="156"/>
      <c r="L40" s="156"/>
      <c r="M40" s="156"/>
      <c r="N40" s="156"/>
      <c r="O40" s="156"/>
      <c r="P40" s="160" t="s">
        <v>42</v>
      </c>
      <c r="Q40" s="161">
        <f t="shared" si="24"/>
        <v>0</v>
      </c>
      <c r="R40" s="153"/>
      <c r="S40" s="150">
        <f t="shared" si="25"/>
        <v>0</v>
      </c>
      <c r="T40" s="150">
        <f t="shared" si="26"/>
        <v>0</v>
      </c>
      <c r="U40" s="150">
        <f t="shared" si="27"/>
        <v>0</v>
      </c>
      <c r="V40" s="150">
        <f t="shared" si="28"/>
        <v>0</v>
      </c>
      <c r="W40" s="150">
        <f t="shared" si="29"/>
        <v>0</v>
      </c>
      <c r="X40" s="150">
        <f t="shared" si="30"/>
        <v>0</v>
      </c>
      <c r="Y40" s="150">
        <f t="shared" si="31"/>
        <v>0</v>
      </c>
      <c r="Z40" s="150">
        <f t="shared" si="32"/>
        <v>0</v>
      </c>
      <c r="AA40" s="150">
        <f t="shared" si="33"/>
        <v>0</v>
      </c>
      <c r="AB40" s="150">
        <f t="shared" si="34"/>
        <v>0</v>
      </c>
      <c r="AC40" s="150">
        <f t="shared" si="35"/>
        <v>0</v>
      </c>
      <c r="AD40" s="150">
        <f t="shared" si="36"/>
        <v>0</v>
      </c>
      <c r="AE40" s="150">
        <f t="shared" si="37"/>
        <v>0</v>
      </c>
      <c r="AF40" s="150">
        <f t="shared" si="38"/>
        <v>0</v>
      </c>
      <c r="AG40" s="150">
        <f t="shared" si="39"/>
        <v>0</v>
      </c>
      <c r="AH40" s="150">
        <f t="shared" si="40"/>
        <v>0</v>
      </c>
      <c r="AI40" s="150">
        <f t="shared" si="41"/>
        <v>0</v>
      </c>
      <c r="AJ40" s="150">
        <f t="shared" si="23"/>
        <v>0</v>
      </c>
      <c r="AK40" s="156">
        <f t="shared" si="42"/>
        <v>0</v>
      </c>
      <c r="AL40" s="150">
        <f t="shared" si="43"/>
        <v>0</v>
      </c>
      <c r="AM40" s="150">
        <f t="shared" si="44"/>
        <v>0</v>
      </c>
      <c r="AN40" s="150">
        <f t="shared" si="45"/>
        <v>0</v>
      </c>
      <c r="AO40" s="185">
        <f t="shared" si="46"/>
        <v>0</v>
      </c>
      <c r="AP40" s="185">
        <f t="shared" si="47"/>
        <v>0</v>
      </c>
    </row>
    <row r="41" spans="1:42" x14ac:dyDescent="0.45">
      <c r="A41" s="150">
        <v>12</v>
      </c>
      <c r="B41" s="184"/>
      <c r="C41" s="156"/>
      <c r="D41" s="157"/>
      <c r="E41" s="157"/>
      <c r="F41" s="156"/>
      <c r="G41" s="159"/>
      <c r="H41" s="157"/>
      <c r="I41" s="156"/>
      <c r="J41" s="156"/>
      <c r="K41" s="156"/>
      <c r="L41" s="156"/>
      <c r="M41" s="156"/>
      <c r="N41" s="156"/>
      <c r="O41" s="156"/>
      <c r="P41" s="160" t="s">
        <v>42</v>
      </c>
      <c r="Q41" s="161">
        <f t="shared" si="24"/>
        <v>0</v>
      </c>
      <c r="R41" s="153"/>
      <c r="S41" s="150">
        <f t="shared" si="25"/>
        <v>0</v>
      </c>
      <c r="T41" s="150">
        <f t="shared" si="26"/>
        <v>0</v>
      </c>
      <c r="U41" s="150">
        <f t="shared" si="27"/>
        <v>0</v>
      </c>
      <c r="V41" s="150">
        <f t="shared" si="28"/>
        <v>0</v>
      </c>
      <c r="W41" s="150">
        <f t="shared" si="29"/>
        <v>0</v>
      </c>
      <c r="X41" s="150">
        <f t="shared" si="30"/>
        <v>0</v>
      </c>
      <c r="Y41" s="150">
        <f t="shared" si="31"/>
        <v>0</v>
      </c>
      <c r="Z41" s="150">
        <f t="shared" si="32"/>
        <v>0</v>
      </c>
      <c r="AA41" s="150">
        <f t="shared" si="33"/>
        <v>0</v>
      </c>
      <c r="AB41" s="150">
        <f t="shared" si="34"/>
        <v>0</v>
      </c>
      <c r="AC41" s="150">
        <f t="shared" si="35"/>
        <v>0</v>
      </c>
      <c r="AD41" s="150">
        <f t="shared" si="36"/>
        <v>0</v>
      </c>
      <c r="AE41" s="150">
        <f t="shared" si="37"/>
        <v>0</v>
      </c>
      <c r="AF41" s="150">
        <f t="shared" si="38"/>
        <v>0</v>
      </c>
      <c r="AG41" s="150">
        <f t="shared" si="39"/>
        <v>0</v>
      </c>
      <c r="AH41" s="150">
        <f t="shared" si="40"/>
        <v>0</v>
      </c>
      <c r="AI41" s="150">
        <f t="shared" si="41"/>
        <v>0</v>
      </c>
      <c r="AJ41" s="150">
        <f t="shared" si="23"/>
        <v>0</v>
      </c>
      <c r="AK41" s="156">
        <f t="shared" si="42"/>
        <v>0</v>
      </c>
      <c r="AL41" s="150">
        <f t="shared" si="43"/>
        <v>0</v>
      </c>
      <c r="AM41" s="150">
        <f t="shared" si="44"/>
        <v>0</v>
      </c>
      <c r="AN41" s="150">
        <f t="shared" si="45"/>
        <v>0</v>
      </c>
      <c r="AO41" s="185">
        <f t="shared" si="46"/>
        <v>0</v>
      </c>
      <c r="AP41" s="185">
        <f t="shared" si="47"/>
        <v>0</v>
      </c>
    </row>
    <row r="42" spans="1:42" x14ac:dyDescent="0.45">
      <c r="A42" s="150">
        <v>13</v>
      </c>
      <c r="B42" s="184"/>
      <c r="C42" s="156"/>
      <c r="D42" s="157"/>
      <c r="E42" s="157"/>
      <c r="F42" s="156"/>
      <c r="G42" s="159"/>
      <c r="H42" s="157"/>
      <c r="I42" s="156"/>
      <c r="J42" s="156"/>
      <c r="K42" s="156"/>
      <c r="L42" s="156"/>
      <c r="M42" s="156"/>
      <c r="N42" s="156"/>
      <c r="O42" s="156"/>
      <c r="P42" s="160" t="s">
        <v>42</v>
      </c>
      <c r="Q42" s="161">
        <f t="shared" si="24"/>
        <v>0</v>
      </c>
      <c r="R42" s="153"/>
      <c r="S42" s="150">
        <f t="shared" si="25"/>
        <v>0</v>
      </c>
      <c r="T42" s="150">
        <f t="shared" si="26"/>
        <v>0</v>
      </c>
      <c r="U42" s="150">
        <f t="shared" si="27"/>
        <v>0</v>
      </c>
      <c r="V42" s="150">
        <f t="shared" si="28"/>
        <v>0</v>
      </c>
      <c r="W42" s="150">
        <f t="shared" si="29"/>
        <v>0</v>
      </c>
      <c r="X42" s="150">
        <f t="shared" si="30"/>
        <v>0</v>
      </c>
      <c r="Y42" s="150">
        <f t="shared" si="31"/>
        <v>0</v>
      </c>
      <c r="Z42" s="150">
        <f t="shared" si="32"/>
        <v>0</v>
      </c>
      <c r="AA42" s="150">
        <f t="shared" si="33"/>
        <v>0</v>
      </c>
      <c r="AB42" s="150">
        <f t="shared" si="34"/>
        <v>0</v>
      </c>
      <c r="AC42" s="150">
        <f t="shared" si="35"/>
        <v>0</v>
      </c>
      <c r="AD42" s="150">
        <f t="shared" si="36"/>
        <v>0</v>
      </c>
      <c r="AE42" s="150">
        <f t="shared" si="37"/>
        <v>0</v>
      </c>
      <c r="AF42" s="150">
        <f t="shared" si="38"/>
        <v>0</v>
      </c>
      <c r="AG42" s="150">
        <f t="shared" si="39"/>
        <v>0</v>
      </c>
      <c r="AH42" s="150">
        <f t="shared" si="40"/>
        <v>0</v>
      </c>
      <c r="AI42" s="150">
        <f t="shared" si="41"/>
        <v>0</v>
      </c>
      <c r="AJ42" s="150">
        <f t="shared" si="23"/>
        <v>0</v>
      </c>
      <c r="AK42" s="156">
        <f t="shared" si="42"/>
        <v>0</v>
      </c>
      <c r="AL42" s="150">
        <f t="shared" si="43"/>
        <v>0</v>
      </c>
      <c r="AM42" s="150">
        <f t="shared" si="44"/>
        <v>0</v>
      </c>
      <c r="AN42" s="150">
        <f t="shared" si="45"/>
        <v>0</v>
      </c>
      <c r="AO42" s="185">
        <f t="shared" si="46"/>
        <v>0</v>
      </c>
      <c r="AP42" s="185">
        <f t="shared" si="47"/>
        <v>0</v>
      </c>
    </row>
    <row r="43" spans="1:42" x14ac:dyDescent="0.45">
      <c r="A43" s="150">
        <v>14</v>
      </c>
      <c r="B43" s="184"/>
      <c r="C43" s="156"/>
      <c r="D43" s="157"/>
      <c r="E43" s="157"/>
      <c r="F43" s="156"/>
      <c r="G43" s="159"/>
      <c r="H43" s="157"/>
      <c r="I43" s="156"/>
      <c r="J43" s="156"/>
      <c r="K43" s="156"/>
      <c r="L43" s="156"/>
      <c r="M43" s="156"/>
      <c r="N43" s="156"/>
      <c r="O43" s="156"/>
      <c r="P43" s="160" t="s">
        <v>42</v>
      </c>
      <c r="Q43" s="161">
        <f t="shared" si="24"/>
        <v>0</v>
      </c>
      <c r="R43" s="153"/>
      <c r="S43" s="150">
        <f t="shared" si="25"/>
        <v>0</v>
      </c>
      <c r="T43" s="150">
        <f t="shared" si="26"/>
        <v>0</v>
      </c>
      <c r="U43" s="150">
        <f t="shared" si="27"/>
        <v>0</v>
      </c>
      <c r="V43" s="150">
        <f t="shared" si="28"/>
        <v>0</v>
      </c>
      <c r="W43" s="150">
        <f t="shared" si="29"/>
        <v>0</v>
      </c>
      <c r="X43" s="150">
        <f t="shared" si="30"/>
        <v>0</v>
      </c>
      <c r="Y43" s="150">
        <f t="shared" si="31"/>
        <v>0</v>
      </c>
      <c r="Z43" s="150">
        <f t="shared" si="32"/>
        <v>0</v>
      </c>
      <c r="AA43" s="150">
        <f t="shared" si="33"/>
        <v>0</v>
      </c>
      <c r="AB43" s="150">
        <f t="shared" si="34"/>
        <v>0</v>
      </c>
      <c r="AC43" s="150">
        <f t="shared" si="35"/>
        <v>0</v>
      </c>
      <c r="AD43" s="150">
        <f t="shared" si="36"/>
        <v>0</v>
      </c>
      <c r="AE43" s="150">
        <f t="shared" si="37"/>
        <v>0</v>
      </c>
      <c r="AF43" s="150">
        <f t="shared" si="38"/>
        <v>0</v>
      </c>
      <c r="AG43" s="150">
        <f t="shared" si="39"/>
        <v>0</v>
      </c>
      <c r="AH43" s="150">
        <f t="shared" si="40"/>
        <v>0</v>
      </c>
      <c r="AI43" s="150">
        <f t="shared" si="41"/>
        <v>0</v>
      </c>
      <c r="AJ43" s="150">
        <f t="shared" si="23"/>
        <v>0</v>
      </c>
      <c r="AK43" s="156">
        <f t="shared" si="42"/>
        <v>0</v>
      </c>
      <c r="AL43" s="150">
        <f t="shared" si="43"/>
        <v>0</v>
      </c>
      <c r="AM43" s="150">
        <f t="shared" si="44"/>
        <v>0</v>
      </c>
      <c r="AN43" s="150">
        <f t="shared" si="45"/>
        <v>0</v>
      </c>
      <c r="AO43" s="185">
        <f t="shared" si="46"/>
        <v>0</v>
      </c>
      <c r="AP43" s="185">
        <f t="shared" si="47"/>
        <v>0</v>
      </c>
    </row>
    <row r="44" spans="1:42" x14ac:dyDescent="0.45">
      <c r="A44" s="150">
        <v>15</v>
      </c>
      <c r="B44" s="184"/>
      <c r="C44" s="156"/>
      <c r="D44" s="157"/>
      <c r="E44" s="157"/>
      <c r="F44" s="156"/>
      <c r="G44" s="159"/>
      <c r="H44" s="157"/>
      <c r="I44" s="156"/>
      <c r="J44" s="156"/>
      <c r="K44" s="156"/>
      <c r="L44" s="156"/>
      <c r="M44" s="156"/>
      <c r="N44" s="156"/>
      <c r="O44" s="156"/>
      <c r="P44" s="160" t="s">
        <v>42</v>
      </c>
      <c r="Q44" s="161">
        <f t="shared" si="24"/>
        <v>0</v>
      </c>
      <c r="R44" s="153"/>
      <c r="S44" s="150">
        <f t="shared" si="25"/>
        <v>0</v>
      </c>
      <c r="T44" s="150">
        <f t="shared" si="26"/>
        <v>0</v>
      </c>
      <c r="U44" s="150">
        <f t="shared" si="27"/>
        <v>0</v>
      </c>
      <c r="V44" s="150">
        <f t="shared" si="28"/>
        <v>0</v>
      </c>
      <c r="W44" s="150">
        <f t="shared" si="29"/>
        <v>0</v>
      </c>
      <c r="X44" s="150">
        <f t="shared" si="30"/>
        <v>0</v>
      </c>
      <c r="Y44" s="150">
        <f t="shared" si="31"/>
        <v>0</v>
      </c>
      <c r="Z44" s="150">
        <f t="shared" si="32"/>
        <v>0</v>
      </c>
      <c r="AA44" s="150">
        <f t="shared" si="33"/>
        <v>0</v>
      </c>
      <c r="AB44" s="150">
        <f t="shared" si="34"/>
        <v>0</v>
      </c>
      <c r="AC44" s="150">
        <f t="shared" si="35"/>
        <v>0</v>
      </c>
      <c r="AD44" s="150">
        <f t="shared" si="36"/>
        <v>0</v>
      </c>
      <c r="AE44" s="150">
        <f t="shared" si="37"/>
        <v>0</v>
      </c>
      <c r="AF44" s="150">
        <f t="shared" si="38"/>
        <v>0</v>
      </c>
      <c r="AG44" s="150">
        <f t="shared" si="39"/>
        <v>0</v>
      </c>
      <c r="AH44" s="150">
        <f t="shared" si="40"/>
        <v>0</v>
      </c>
      <c r="AI44" s="150">
        <f t="shared" si="41"/>
        <v>0</v>
      </c>
      <c r="AJ44" s="150">
        <f t="shared" si="23"/>
        <v>0</v>
      </c>
      <c r="AK44" s="156">
        <f t="shared" si="42"/>
        <v>0</v>
      </c>
      <c r="AL44" s="150">
        <f t="shared" si="43"/>
        <v>0</v>
      </c>
      <c r="AM44" s="150">
        <f t="shared" si="44"/>
        <v>0</v>
      </c>
      <c r="AN44" s="150">
        <f t="shared" si="45"/>
        <v>0</v>
      </c>
      <c r="AO44" s="185">
        <f t="shared" si="46"/>
        <v>0</v>
      </c>
      <c r="AP44" s="185">
        <f t="shared" si="47"/>
        <v>0</v>
      </c>
    </row>
    <row r="45" spans="1:42" x14ac:dyDescent="0.45">
      <c r="A45" s="150">
        <v>16</v>
      </c>
      <c r="B45" s="184"/>
      <c r="C45" s="156"/>
      <c r="D45" s="157"/>
      <c r="E45" s="157"/>
      <c r="F45" s="156"/>
      <c r="G45" s="159"/>
      <c r="H45" s="157"/>
      <c r="I45" s="156"/>
      <c r="J45" s="156"/>
      <c r="K45" s="156"/>
      <c r="L45" s="156"/>
      <c r="M45" s="156"/>
      <c r="N45" s="156"/>
      <c r="O45" s="156"/>
      <c r="P45" s="160" t="s">
        <v>42</v>
      </c>
      <c r="Q45" s="161">
        <f t="shared" si="24"/>
        <v>0</v>
      </c>
      <c r="R45" s="153"/>
      <c r="S45" s="150">
        <f t="shared" si="25"/>
        <v>0</v>
      </c>
      <c r="T45" s="150">
        <f t="shared" si="26"/>
        <v>0</v>
      </c>
      <c r="U45" s="150">
        <f t="shared" si="27"/>
        <v>0</v>
      </c>
      <c r="V45" s="150">
        <f t="shared" si="28"/>
        <v>0</v>
      </c>
      <c r="W45" s="150">
        <f t="shared" si="29"/>
        <v>0</v>
      </c>
      <c r="X45" s="150">
        <f t="shared" si="30"/>
        <v>0</v>
      </c>
      <c r="Y45" s="150">
        <f t="shared" si="31"/>
        <v>0</v>
      </c>
      <c r="Z45" s="150">
        <f t="shared" si="32"/>
        <v>0</v>
      </c>
      <c r="AA45" s="150">
        <f t="shared" si="33"/>
        <v>0</v>
      </c>
      <c r="AB45" s="150">
        <f t="shared" si="34"/>
        <v>0</v>
      </c>
      <c r="AC45" s="150">
        <f t="shared" si="35"/>
        <v>0</v>
      </c>
      <c r="AD45" s="150">
        <f t="shared" si="36"/>
        <v>0</v>
      </c>
      <c r="AE45" s="150">
        <f t="shared" si="37"/>
        <v>0</v>
      </c>
      <c r="AF45" s="150">
        <f t="shared" si="38"/>
        <v>0</v>
      </c>
      <c r="AG45" s="150">
        <f t="shared" si="39"/>
        <v>0</v>
      </c>
      <c r="AH45" s="150">
        <f t="shared" si="40"/>
        <v>0</v>
      </c>
      <c r="AI45" s="150">
        <f t="shared" si="41"/>
        <v>0</v>
      </c>
      <c r="AJ45" s="150">
        <f t="shared" si="23"/>
        <v>0</v>
      </c>
      <c r="AK45" s="156">
        <f t="shared" si="42"/>
        <v>0</v>
      </c>
      <c r="AL45" s="150">
        <f t="shared" si="43"/>
        <v>0</v>
      </c>
      <c r="AM45" s="150">
        <f t="shared" si="44"/>
        <v>0</v>
      </c>
      <c r="AN45" s="150">
        <f t="shared" si="45"/>
        <v>0</v>
      </c>
      <c r="AO45" s="185">
        <f t="shared" si="46"/>
        <v>0</v>
      </c>
      <c r="AP45" s="185">
        <f t="shared" si="47"/>
        <v>0</v>
      </c>
    </row>
    <row r="46" spans="1:42" x14ac:dyDescent="0.45">
      <c r="A46" s="150">
        <v>17</v>
      </c>
      <c r="B46" s="184"/>
      <c r="C46" s="156"/>
      <c r="D46" s="157"/>
      <c r="E46" s="157"/>
      <c r="F46" s="156"/>
      <c r="G46" s="159"/>
      <c r="H46" s="157"/>
      <c r="I46" s="156"/>
      <c r="J46" s="156"/>
      <c r="K46" s="156"/>
      <c r="L46" s="156"/>
      <c r="M46" s="156"/>
      <c r="N46" s="156"/>
      <c r="O46" s="156"/>
      <c r="P46" s="160" t="s">
        <v>42</v>
      </c>
      <c r="Q46" s="161">
        <f t="shared" si="24"/>
        <v>0</v>
      </c>
      <c r="R46" s="153"/>
      <c r="S46" s="150">
        <f t="shared" si="25"/>
        <v>0</v>
      </c>
      <c r="T46" s="150">
        <f t="shared" si="26"/>
        <v>0</v>
      </c>
      <c r="U46" s="150">
        <f t="shared" si="27"/>
        <v>0</v>
      </c>
      <c r="V46" s="150">
        <f t="shared" si="28"/>
        <v>0</v>
      </c>
      <c r="W46" s="150">
        <f t="shared" si="29"/>
        <v>0</v>
      </c>
      <c r="X46" s="150">
        <f t="shared" si="30"/>
        <v>0</v>
      </c>
      <c r="Y46" s="150">
        <f t="shared" si="31"/>
        <v>0</v>
      </c>
      <c r="Z46" s="150">
        <f t="shared" si="32"/>
        <v>0</v>
      </c>
      <c r="AA46" s="150">
        <f t="shared" si="33"/>
        <v>0</v>
      </c>
      <c r="AB46" s="150">
        <f t="shared" si="34"/>
        <v>0</v>
      </c>
      <c r="AC46" s="150">
        <f t="shared" si="35"/>
        <v>0</v>
      </c>
      <c r="AD46" s="150">
        <f t="shared" si="36"/>
        <v>0</v>
      </c>
      <c r="AE46" s="150">
        <f t="shared" si="37"/>
        <v>0</v>
      </c>
      <c r="AF46" s="150">
        <f t="shared" si="38"/>
        <v>0</v>
      </c>
      <c r="AG46" s="150">
        <f t="shared" si="39"/>
        <v>0</v>
      </c>
      <c r="AH46" s="150">
        <f t="shared" si="40"/>
        <v>0</v>
      </c>
      <c r="AI46" s="150">
        <f t="shared" si="41"/>
        <v>0</v>
      </c>
      <c r="AJ46" s="150">
        <f t="shared" si="23"/>
        <v>0</v>
      </c>
      <c r="AK46" s="156">
        <f t="shared" si="42"/>
        <v>0</v>
      </c>
      <c r="AL46" s="150">
        <f t="shared" si="43"/>
        <v>0</v>
      </c>
      <c r="AM46" s="150">
        <f t="shared" si="44"/>
        <v>0</v>
      </c>
      <c r="AN46" s="150">
        <f t="shared" si="45"/>
        <v>0</v>
      </c>
      <c r="AO46" s="185">
        <f t="shared" si="46"/>
        <v>0</v>
      </c>
      <c r="AP46" s="185">
        <f t="shared" si="47"/>
        <v>0</v>
      </c>
    </row>
    <row r="47" spans="1:42" x14ac:dyDescent="0.45">
      <c r="A47" s="150">
        <v>18</v>
      </c>
      <c r="B47" s="184"/>
      <c r="C47" s="156"/>
      <c r="D47" s="157"/>
      <c r="E47" s="157"/>
      <c r="F47" s="156"/>
      <c r="G47" s="159"/>
      <c r="H47" s="157"/>
      <c r="I47" s="156"/>
      <c r="J47" s="156"/>
      <c r="K47" s="156"/>
      <c r="L47" s="156"/>
      <c r="M47" s="156"/>
      <c r="N47" s="156"/>
      <c r="O47" s="156"/>
      <c r="P47" s="160" t="s">
        <v>42</v>
      </c>
      <c r="Q47" s="161">
        <f t="shared" si="24"/>
        <v>0</v>
      </c>
      <c r="R47" s="153"/>
      <c r="S47" s="150">
        <f t="shared" si="25"/>
        <v>0</v>
      </c>
      <c r="T47" s="150">
        <f t="shared" si="26"/>
        <v>0</v>
      </c>
      <c r="U47" s="150">
        <f t="shared" si="27"/>
        <v>0</v>
      </c>
      <c r="V47" s="150">
        <f t="shared" si="28"/>
        <v>0</v>
      </c>
      <c r="W47" s="150">
        <f t="shared" si="29"/>
        <v>0</v>
      </c>
      <c r="X47" s="150">
        <f t="shared" si="30"/>
        <v>0</v>
      </c>
      <c r="Y47" s="150">
        <f t="shared" si="31"/>
        <v>0</v>
      </c>
      <c r="Z47" s="150">
        <f t="shared" si="32"/>
        <v>0</v>
      </c>
      <c r="AA47" s="150">
        <f t="shared" si="33"/>
        <v>0</v>
      </c>
      <c r="AB47" s="150">
        <f t="shared" si="34"/>
        <v>0</v>
      </c>
      <c r="AC47" s="150">
        <f t="shared" si="35"/>
        <v>0</v>
      </c>
      <c r="AD47" s="150">
        <f t="shared" si="36"/>
        <v>0</v>
      </c>
      <c r="AE47" s="150">
        <f t="shared" si="37"/>
        <v>0</v>
      </c>
      <c r="AF47" s="150">
        <f t="shared" si="38"/>
        <v>0</v>
      </c>
      <c r="AG47" s="150">
        <f t="shared" si="39"/>
        <v>0</v>
      </c>
      <c r="AH47" s="150">
        <f t="shared" si="40"/>
        <v>0</v>
      </c>
      <c r="AI47" s="150">
        <f t="shared" si="41"/>
        <v>0</v>
      </c>
      <c r="AJ47" s="150">
        <f t="shared" si="23"/>
        <v>0</v>
      </c>
      <c r="AK47" s="156">
        <f t="shared" si="42"/>
        <v>0</v>
      </c>
      <c r="AL47" s="150">
        <f t="shared" si="43"/>
        <v>0</v>
      </c>
      <c r="AM47" s="150">
        <f t="shared" si="44"/>
        <v>0</v>
      </c>
      <c r="AN47" s="150">
        <f t="shared" si="45"/>
        <v>0</v>
      </c>
      <c r="AO47" s="185">
        <f t="shared" si="46"/>
        <v>0</v>
      </c>
      <c r="AP47" s="185">
        <f t="shared" si="47"/>
        <v>0</v>
      </c>
    </row>
    <row r="48" spans="1:42" x14ac:dyDescent="0.45">
      <c r="A48" s="150">
        <v>19</v>
      </c>
      <c r="B48" s="184"/>
      <c r="C48" s="156"/>
      <c r="D48" s="157"/>
      <c r="E48" s="157"/>
      <c r="F48" s="156"/>
      <c r="G48" s="159"/>
      <c r="H48" s="157"/>
      <c r="I48" s="156"/>
      <c r="J48" s="156"/>
      <c r="K48" s="156"/>
      <c r="L48" s="156"/>
      <c r="M48" s="156"/>
      <c r="N48" s="156"/>
      <c r="O48" s="156"/>
      <c r="P48" s="160" t="s">
        <v>42</v>
      </c>
      <c r="Q48" s="161">
        <f t="shared" si="24"/>
        <v>0</v>
      </c>
      <c r="R48" s="153"/>
      <c r="S48" s="150">
        <f t="shared" si="25"/>
        <v>0</v>
      </c>
      <c r="T48" s="150">
        <f t="shared" si="26"/>
        <v>0</v>
      </c>
      <c r="U48" s="150">
        <f t="shared" si="27"/>
        <v>0</v>
      </c>
      <c r="V48" s="150">
        <f t="shared" si="28"/>
        <v>0</v>
      </c>
      <c r="W48" s="150">
        <f t="shared" si="29"/>
        <v>0</v>
      </c>
      <c r="X48" s="150">
        <f t="shared" si="30"/>
        <v>0</v>
      </c>
      <c r="Y48" s="150">
        <f t="shared" si="31"/>
        <v>0</v>
      </c>
      <c r="Z48" s="150">
        <f t="shared" si="32"/>
        <v>0</v>
      </c>
      <c r="AA48" s="150">
        <f t="shared" si="33"/>
        <v>0</v>
      </c>
      <c r="AB48" s="150">
        <f t="shared" si="34"/>
        <v>0</v>
      </c>
      <c r="AC48" s="150">
        <f t="shared" si="35"/>
        <v>0</v>
      </c>
      <c r="AD48" s="150">
        <f t="shared" si="36"/>
        <v>0</v>
      </c>
      <c r="AE48" s="150">
        <f t="shared" si="37"/>
        <v>0</v>
      </c>
      <c r="AF48" s="150">
        <f t="shared" si="38"/>
        <v>0</v>
      </c>
      <c r="AG48" s="150">
        <f t="shared" si="39"/>
        <v>0</v>
      </c>
      <c r="AH48" s="150">
        <f t="shared" si="40"/>
        <v>0</v>
      </c>
      <c r="AI48" s="150">
        <f t="shared" si="41"/>
        <v>0</v>
      </c>
      <c r="AJ48" s="150">
        <f t="shared" si="23"/>
        <v>0</v>
      </c>
      <c r="AK48" s="156">
        <f t="shared" si="42"/>
        <v>0</v>
      </c>
      <c r="AL48" s="150">
        <f t="shared" si="43"/>
        <v>0</v>
      </c>
      <c r="AM48" s="150">
        <f t="shared" si="44"/>
        <v>0</v>
      </c>
      <c r="AN48" s="150">
        <f t="shared" si="45"/>
        <v>0</v>
      </c>
      <c r="AO48" s="185">
        <f t="shared" si="46"/>
        <v>0</v>
      </c>
      <c r="AP48" s="185">
        <f t="shared" si="47"/>
        <v>0</v>
      </c>
    </row>
    <row r="49" spans="1:42" x14ac:dyDescent="0.45">
      <c r="A49" s="150">
        <v>20</v>
      </c>
      <c r="B49" s="184"/>
      <c r="C49" s="156"/>
      <c r="D49" s="157"/>
      <c r="E49" s="157"/>
      <c r="F49" s="156"/>
      <c r="G49" s="159"/>
      <c r="H49" s="157"/>
      <c r="I49" s="156"/>
      <c r="J49" s="156"/>
      <c r="K49" s="156"/>
      <c r="L49" s="156"/>
      <c r="M49" s="156"/>
      <c r="N49" s="156"/>
      <c r="O49" s="156"/>
      <c r="P49" s="160" t="s">
        <v>42</v>
      </c>
      <c r="Q49" s="161">
        <f t="shared" si="24"/>
        <v>0</v>
      </c>
      <c r="R49" s="153"/>
      <c r="S49" s="150">
        <f t="shared" si="25"/>
        <v>0</v>
      </c>
      <c r="T49" s="150">
        <f t="shared" si="26"/>
        <v>0</v>
      </c>
      <c r="U49" s="150">
        <f t="shared" si="27"/>
        <v>0</v>
      </c>
      <c r="V49" s="150">
        <f t="shared" si="28"/>
        <v>0</v>
      </c>
      <c r="W49" s="150">
        <f t="shared" si="29"/>
        <v>0</v>
      </c>
      <c r="X49" s="150">
        <f t="shared" si="30"/>
        <v>0</v>
      </c>
      <c r="Y49" s="150">
        <f t="shared" si="31"/>
        <v>0</v>
      </c>
      <c r="Z49" s="150">
        <f t="shared" si="32"/>
        <v>0</v>
      </c>
      <c r="AA49" s="150">
        <f t="shared" si="33"/>
        <v>0</v>
      </c>
      <c r="AB49" s="150">
        <f t="shared" si="34"/>
        <v>0</v>
      </c>
      <c r="AC49" s="150">
        <f t="shared" si="35"/>
        <v>0</v>
      </c>
      <c r="AD49" s="150">
        <f t="shared" si="36"/>
        <v>0</v>
      </c>
      <c r="AE49" s="150">
        <f t="shared" si="37"/>
        <v>0</v>
      </c>
      <c r="AF49" s="150">
        <f t="shared" si="38"/>
        <v>0</v>
      </c>
      <c r="AG49" s="150">
        <f t="shared" si="39"/>
        <v>0</v>
      </c>
      <c r="AH49" s="150">
        <f t="shared" si="40"/>
        <v>0</v>
      </c>
      <c r="AI49" s="150">
        <f t="shared" si="41"/>
        <v>0</v>
      </c>
      <c r="AJ49" s="150">
        <f t="shared" si="23"/>
        <v>0</v>
      </c>
      <c r="AK49" s="156">
        <f t="shared" si="42"/>
        <v>0</v>
      </c>
      <c r="AL49" s="150">
        <f t="shared" si="43"/>
        <v>0</v>
      </c>
      <c r="AM49" s="150">
        <f t="shared" si="44"/>
        <v>0</v>
      </c>
      <c r="AN49" s="150">
        <f t="shared" si="45"/>
        <v>0</v>
      </c>
      <c r="AO49" s="185">
        <f t="shared" si="46"/>
        <v>0</v>
      </c>
      <c r="AP49" s="185">
        <f t="shared" si="47"/>
        <v>0</v>
      </c>
    </row>
    <row r="50" spans="1:42" x14ac:dyDescent="0.45">
      <c r="A50" s="174"/>
      <c r="F50" s="821" t="s">
        <v>43</v>
      </c>
      <c r="G50" s="821"/>
      <c r="H50" s="821"/>
      <c r="I50" s="169">
        <f>AO50</f>
        <v>0</v>
      </c>
      <c r="J50" s="822" t="s">
        <v>44</v>
      </c>
      <c r="K50" s="823"/>
      <c r="L50" s="823"/>
      <c r="M50" s="823"/>
      <c r="N50" s="823"/>
      <c r="O50" s="170">
        <f>AP50</f>
        <v>0</v>
      </c>
      <c r="P50" s="171" t="s">
        <v>5</v>
      </c>
      <c r="Q50" s="169">
        <f>SUM(Q30:Q44)</f>
        <v>0</v>
      </c>
      <c r="R50" s="153"/>
      <c r="S50" s="186" t="s">
        <v>12</v>
      </c>
      <c r="T50" s="186" t="s">
        <v>57</v>
      </c>
      <c r="U50" s="186" t="s">
        <v>58</v>
      </c>
      <c r="V50" s="186" t="s">
        <v>59</v>
      </c>
      <c r="W50" s="186" t="s">
        <v>60</v>
      </c>
      <c r="X50" s="186" t="s">
        <v>61</v>
      </c>
      <c r="Y50" s="186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7">
        <f>SUM(AO30:AO44)</f>
        <v>0</v>
      </c>
      <c r="AP50" s="187">
        <f>SUM(AP30:AP44)</f>
        <v>0</v>
      </c>
    </row>
    <row r="51" spans="1:42" x14ac:dyDescent="0.45">
      <c r="A51" s="174"/>
      <c r="F51" s="175"/>
      <c r="G51" s="175"/>
      <c r="H51" s="175"/>
      <c r="I51" s="176"/>
      <c r="J51" s="175"/>
      <c r="K51" s="175"/>
      <c r="L51" s="175"/>
      <c r="M51" s="175"/>
      <c r="N51" s="175"/>
      <c r="O51" s="188"/>
      <c r="P51" s="189"/>
      <c r="Q51" s="176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90"/>
      <c r="AP51" s="190"/>
    </row>
    <row r="52" spans="1:42" x14ac:dyDescent="0.45">
      <c r="A52" s="174"/>
      <c r="F52" s="175"/>
      <c r="G52" s="175"/>
      <c r="H52" s="175"/>
      <c r="I52" s="176"/>
      <c r="J52" s="175"/>
      <c r="K52" s="175"/>
      <c r="L52" s="175"/>
      <c r="M52" s="175"/>
      <c r="N52" s="175"/>
      <c r="O52" s="188"/>
      <c r="P52" s="189"/>
      <c r="Q52" s="176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90"/>
      <c r="AP52" s="190"/>
    </row>
    <row r="53" spans="1:42" x14ac:dyDescent="0.45">
      <c r="A53" s="174"/>
      <c r="F53" s="175"/>
      <c r="G53" s="175"/>
      <c r="H53" s="175"/>
      <c r="I53" s="176"/>
      <c r="J53" s="175"/>
      <c r="K53" s="175"/>
      <c r="L53" s="175"/>
      <c r="M53" s="175"/>
      <c r="N53" s="175"/>
      <c r="O53" s="188"/>
      <c r="P53" s="189"/>
      <c r="Q53" s="176"/>
      <c r="S53" s="10" t="s">
        <v>73</v>
      </c>
      <c r="AO53" s="177"/>
      <c r="AP53" s="177"/>
    </row>
    <row r="54" spans="1:42" x14ac:dyDescent="0.45">
      <c r="A54" s="174"/>
      <c r="F54" s="178"/>
      <c r="G54" s="178"/>
      <c r="H54" s="178"/>
      <c r="I54" s="179"/>
      <c r="J54" s="178"/>
      <c r="K54" s="178"/>
      <c r="L54" s="178"/>
      <c r="M54" s="178"/>
      <c r="N54" s="178"/>
      <c r="O54" s="191"/>
      <c r="P54" s="192"/>
      <c r="Q54" s="179"/>
    </row>
    <row r="55" spans="1:42" hidden="1" x14ac:dyDescent="0.45">
      <c r="A55" s="186" t="s">
        <v>12</v>
      </c>
      <c r="B55" s="186" t="s">
        <v>57</v>
      </c>
      <c r="C55" s="186" t="s">
        <v>58</v>
      </c>
      <c r="D55" s="186" t="s">
        <v>59</v>
      </c>
      <c r="E55" s="186" t="s">
        <v>60</v>
      </c>
      <c r="F55" s="186" t="s">
        <v>61</v>
      </c>
      <c r="G55" s="186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W1l7Tfej0VhSNelk+EmTtdTGTRb8DltfX4hFIM9ejTuSYv5+BJIeBmBK4Zo2LscLRjcBrqqmZ48Kc1hYVM7QNA==" saltValue="Ao3QHyjTxb6fToQVNguRDA==" spinCount="100000" sheet="1" objects="1" scenarios="1"/>
  <mergeCells count="57">
    <mergeCell ref="AJ28:AJ29"/>
    <mergeCell ref="AK28:AK29"/>
    <mergeCell ref="AL28:AL29"/>
    <mergeCell ref="AM28:AM29"/>
    <mergeCell ref="AN28:AN29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</mergeCells>
  <dataValidations count="8">
    <dataValidation type="whole" operator="lessThan" allowBlank="1" showInputMessage="1" showErrorMessage="1" sqref="Z6:Z20 AA30:AA49">
      <formula1>6</formula1>
    </dataValidation>
    <dataValidation type="list" allowBlank="1" showInputMessage="1" showErrorMessage="1" sqref="N6:N20 N30:N49">
      <formula1>$Y$51:$Y$52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J6:J20 J30:J49">
      <formula1>$T$51:$T$52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5" workbookViewId="0">
      <selection activeCell="AP11" sqref="AP11"/>
    </sheetView>
  </sheetViews>
  <sheetFormatPr defaultRowHeight="16.5" x14ac:dyDescent="0.35"/>
  <cols>
    <col min="1" max="7" width="9.140625" style="172"/>
    <col min="8" max="8" width="11.28515625" style="172" customWidth="1"/>
    <col min="9" max="9" width="9.140625" style="172"/>
    <col min="10" max="10" width="10.85546875" style="172" customWidth="1"/>
    <col min="11" max="16" width="9.140625" style="172"/>
    <col min="17" max="17" width="9.140625" style="172" customWidth="1"/>
    <col min="18" max="18" width="9.140625" style="172"/>
    <col min="19" max="38" width="9.140625" style="172" hidden="1" customWidth="1"/>
    <col min="39" max="39" width="9.140625" style="172" customWidth="1"/>
    <col min="40" max="16384" width="9.140625" style="172"/>
  </cols>
  <sheetData>
    <row r="1" spans="1:37" ht="21" x14ac:dyDescent="0.45">
      <c r="A1" s="141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ht="21" x14ac:dyDescent="0.45">
      <c r="A2" s="143" t="s">
        <v>75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37" ht="21" x14ac:dyDescent="0.45">
      <c r="A3" s="862" t="s">
        <v>2</v>
      </c>
      <c r="B3" s="830" t="s">
        <v>3</v>
      </c>
      <c r="C3" s="831"/>
      <c r="D3" s="831"/>
      <c r="E3" s="831"/>
      <c r="F3" s="831"/>
      <c r="G3" s="832"/>
      <c r="H3" s="830" t="s">
        <v>46</v>
      </c>
      <c r="I3" s="831"/>
      <c r="J3" s="831"/>
      <c r="K3" s="831"/>
      <c r="L3" s="831"/>
      <c r="M3" s="831"/>
      <c r="N3" s="831"/>
      <c r="O3" s="831"/>
      <c r="P3" s="831"/>
      <c r="Q3" s="832"/>
      <c r="R3" s="816" t="s">
        <v>5</v>
      </c>
    </row>
    <row r="4" spans="1:37" ht="21" x14ac:dyDescent="0.45">
      <c r="A4" s="871"/>
      <c r="B4" s="862" t="s">
        <v>6</v>
      </c>
      <c r="C4" s="817" t="s">
        <v>7</v>
      </c>
      <c r="D4" s="830" t="s">
        <v>8</v>
      </c>
      <c r="E4" s="832"/>
      <c r="F4" s="817" t="s">
        <v>9</v>
      </c>
      <c r="G4" s="862" t="s">
        <v>10</v>
      </c>
      <c r="H4" s="862" t="s">
        <v>11</v>
      </c>
      <c r="I4" s="862" t="s">
        <v>12</v>
      </c>
      <c r="J4" s="817" t="s">
        <v>13</v>
      </c>
      <c r="K4" s="817" t="s">
        <v>76</v>
      </c>
      <c r="L4" s="864" t="s">
        <v>15</v>
      </c>
      <c r="M4" s="865"/>
      <c r="N4" s="817" t="s">
        <v>16</v>
      </c>
      <c r="O4" s="817" t="s">
        <v>17</v>
      </c>
      <c r="P4" s="815" t="s">
        <v>18</v>
      </c>
      <c r="Q4" s="817" t="s">
        <v>77</v>
      </c>
      <c r="R4" s="816"/>
      <c r="T4" s="845" t="s">
        <v>78</v>
      </c>
      <c r="U4" s="846"/>
      <c r="V4" s="846"/>
      <c r="W4" s="847"/>
      <c r="X4" s="848" t="s">
        <v>79</v>
      </c>
      <c r="Y4" s="848"/>
      <c r="Z4" s="848"/>
      <c r="AA4" s="848"/>
      <c r="AB4" s="848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84" x14ac:dyDescent="0.45">
      <c r="A5" s="863"/>
      <c r="B5" s="863"/>
      <c r="C5" s="818"/>
      <c r="D5" s="146" t="s">
        <v>4</v>
      </c>
      <c r="E5" s="146" t="s">
        <v>25</v>
      </c>
      <c r="F5" s="818"/>
      <c r="G5" s="863"/>
      <c r="H5" s="863"/>
      <c r="I5" s="863"/>
      <c r="J5" s="818"/>
      <c r="K5" s="818"/>
      <c r="L5" s="149" t="s">
        <v>26</v>
      </c>
      <c r="M5" s="149" t="s">
        <v>27</v>
      </c>
      <c r="N5" s="818"/>
      <c r="O5" s="818"/>
      <c r="P5" s="815"/>
      <c r="Q5" s="818"/>
      <c r="R5" s="816"/>
      <c r="T5" s="156" t="s">
        <v>42</v>
      </c>
      <c r="U5" s="156" t="s">
        <v>80</v>
      </c>
      <c r="V5" s="156" t="s">
        <v>81</v>
      </c>
      <c r="W5" s="156" t="s">
        <v>82</v>
      </c>
      <c r="X5" s="174" t="s">
        <v>83</v>
      </c>
      <c r="Y5" s="156" t="s">
        <v>42</v>
      </c>
      <c r="Z5" s="156" t="s">
        <v>80</v>
      </c>
      <c r="AA5" s="156" t="s">
        <v>81</v>
      </c>
      <c r="AB5" s="156" t="s">
        <v>82</v>
      </c>
      <c r="AC5" s="156" t="s">
        <v>84</v>
      </c>
      <c r="AD5" s="156" t="s">
        <v>85</v>
      </c>
      <c r="AE5" s="156" t="s">
        <v>86</v>
      </c>
      <c r="AF5" s="156" t="s">
        <v>87</v>
      </c>
      <c r="AG5" s="156" t="s">
        <v>28</v>
      </c>
      <c r="AH5" s="10"/>
      <c r="AI5" s="156" t="s">
        <v>12</v>
      </c>
      <c r="AJ5" s="156" t="s">
        <v>19</v>
      </c>
      <c r="AK5" s="156" t="s">
        <v>47</v>
      </c>
    </row>
    <row r="6" spans="1:37" ht="21" x14ac:dyDescent="0.45">
      <c r="A6" s="150">
        <v>1</v>
      </c>
      <c r="B6" s="184"/>
      <c r="C6" s="156"/>
      <c r="D6" s="158"/>
      <c r="E6" s="157"/>
      <c r="F6" s="156"/>
      <c r="G6" s="159"/>
      <c r="H6" s="157"/>
      <c r="I6" s="156"/>
      <c r="J6" s="156"/>
      <c r="K6" s="645"/>
      <c r="L6" s="160"/>
      <c r="M6" s="156"/>
      <c r="N6" s="156"/>
      <c r="O6" s="156"/>
      <c r="P6" s="195"/>
      <c r="Q6" s="195" t="s">
        <v>88</v>
      </c>
      <c r="R6" s="196">
        <f>AG6</f>
        <v>0</v>
      </c>
      <c r="T6" s="156">
        <f t="shared" ref="T6:T18" si="0">IF(P6=0,0, IF(AND(P6="หลัก", J6="สอนครั้งแรก"), 2+(E6-1), 0))</f>
        <v>0</v>
      </c>
      <c r="U6" s="156">
        <f t="shared" ref="U6:U18" si="1">IF(K6=0,0, IF(AND(J6="สอนซ้ำ", E6=2), K6*2.5, IF(AND(J6="สอนซ้ำ", E6=3), K6*3.5, 0)))</f>
        <v>0</v>
      </c>
      <c r="V6" s="156">
        <f t="shared" ref="V6:V18" si="2">IF(E6=0,0, IF(P6="ผู้ช่วย", E6*1, 0))</f>
        <v>0</v>
      </c>
      <c r="W6" s="197">
        <f t="shared" ref="W6:W18" si="3">IF(E6=0,0, IF(AND(P6="หลัก", J6="สอนครั้งแรก"), T6, IF(AND(P6="หลัก", J6="สอนซ้ำ"), U6, V6)))</f>
        <v>0</v>
      </c>
      <c r="X6" s="156">
        <f t="shared" ref="X6:X18" si="4">IF(P6=0,0, IF(AND(P6="หลัก", J6="สอนครั้งแรก"), 1, IF(AND(P6="หลัก", J6="สอนซ้ำ"), 2, 3)))</f>
        <v>0</v>
      </c>
      <c r="Y6" s="156">
        <f t="shared" ref="Y6:Y18" si="5">IF(E6=0,0, IF(AND(X6=1, E6=2), 2.5+((E6-1)*1.5), IF(AND(X6=1, E6=3), 2.5+((E6-1)*1.25), 0)))</f>
        <v>0</v>
      </c>
      <c r="Z6" s="156">
        <f t="shared" ref="Z6:Z18" si="6">IF(K6=0,0, IF(AND(X6=2, E6=2), K6*3, IF(AND(X6=2, E6=3), K6*4, 0)))</f>
        <v>0</v>
      </c>
      <c r="AA6" s="156">
        <f t="shared" ref="AA6:AA18" si="7">IF(E6=0,0, IF(P6="ผู้ช่วย", E6*1, 0))</f>
        <v>0</v>
      </c>
      <c r="AB6" s="197">
        <f t="shared" ref="AB6:AB18" si="8">IF(E6=0,0, IF(AND(P6="หลัก", J6="สอนครั้งแรก"), Y6, IF(AND(P6="หลัก", J6="สอนซ้ำ"), Z6, AA6)))</f>
        <v>0</v>
      </c>
      <c r="AC6" s="156">
        <f t="shared" ref="AC6:AC18" si="9">IF(E6=0,0, IF(Q6="แบบ ก.", W6, AB6))</f>
        <v>0</v>
      </c>
      <c r="AD6" s="156">
        <f t="shared" ref="AD6:AD18" si="10">IF(E6=0, 0, IF(N6="นอกเวลา", 1*E6, 0*E6))</f>
        <v>0</v>
      </c>
      <c r="AE6" s="156">
        <f t="shared" ref="AE6:AE18" si="11">IF(O6=0, 0, IF(O6="EN", (AC6+AD6)*1.5, (AC6+AD6)))</f>
        <v>0</v>
      </c>
      <c r="AF6" s="165">
        <f t="shared" ref="AF6:AF18" si="12">G6*AE6</f>
        <v>0</v>
      </c>
      <c r="AG6" s="156">
        <f t="shared" ref="AG6:AG16" si="13">IF(L6="ปสม.", (0*M6)+AF6, ((3*M6)/15)+AF6)</f>
        <v>0</v>
      </c>
      <c r="AH6" s="10"/>
      <c r="AI6" s="156">
        <f t="shared" ref="AI6:AI18" si="14">IF(I6=0, 0, IF(I6="ตรี", 1, 2))</f>
        <v>0</v>
      </c>
      <c r="AJ6" s="165">
        <f>IF(AI6=0,0, IF(AI6=1, AG6, 0))</f>
        <v>0</v>
      </c>
      <c r="AK6" s="165">
        <f>IF(AI6=0,0, IF(AI6=2, AG6, 0))</f>
        <v>0</v>
      </c>
    </row>
    <row r="7" spans="1:37" ht="21" x14ac:dyDescent="0.45">
      <c r="A7" s="150">
        <v>2</v>
      </c>
      <c r="B7" s="184"/>
      <c r="C7" s="156"/>
      <c r="D7" s="158"/>
      <c r="E7" s="157"/>
      <c r="F7" s="156"/>
      <c r="G7" s="159"/>
      <c r="H7" s="157"/>
      <c r="I7" s="156"/>
      <c r="J7" s="156"/>
      <c r="K7" s="156"/>
      <c r="L7" s="160"/>
      <c r="M7" s="156"/>
      <c r="N7" s="156"/>
      <c r="O7" s="156"/>
      <c r="P7" s="195"/>
      <c r="Q7" s="195" t="s">
        <v>88</v>
      </c>
      <c r="R7" s="196">
        <f t="shared" ref="R7:R25" si="15">AG7</f>
        <v>0</v>
      </c>
      <c r="T7" s="156">
        <f t="shared" si="0"/>
        <v>0</v>
      </c>
      <c r="U7" s="156">
        <f t="shared" si="1"/>
        <v>0</v>
      </c>
      <c r="V7" s="156">
        <f t="shared" si="2"/>
        <v>0</v>
      </c>
      <c r="W7" s="197">
        <f t="shared" si="3"/>
        <v>0</v>
      </c>
      <c r="X7" s="156">
        <f t="shared" si="4"/>
        <v>0</v>
      </c>
      <c r="Y7" s="156">
        <f t="shared" si="5"/>
        <v>0</v>
      </c>
      <c r="Z7" s="156">
        <f t="shared" si="6"/>
        <v>0</v>
      </c>
      <c r="AA7" s="156">
        <f t="shared" si="7"/>
        <v>0</v>
      </c>
      <c r="AB7" s="197">
        <f t="shared" si="8"/>
        <v>0</v>
      </c>
      <c r="AC7" s="156">
        <f t="shared" si="9"/>
        <v>0</v>
      </c>
      <c r="AD7" s="156">
        <f t="shared" si="10"/>
        <v>0</v>
      </c>
      <c r="AE7" s="156">
        <f t="shared" si="11"/>
        <v>0</v>
      </c>
      <c r="AF7" s="165">
        <f t="shared" si="12"/>
        <v>0</v>
      </c>
      <c r="AG7" s="156">
        <f t="shared" si="13"/>
        <v>0</v>
      </c>
      <c r="AH7" s="10"/>
      <c r="AI7" s="156">
        <f t="shared" si="14"/>
        <v>0</v>
      </c>
      <c r="AJ7" s="165">
        <f t="shared" ref="AJ7:AJ25" si="16">IF(AI7=0,0, IF(AI7=1, AG7, 0))</f>
        <v>0</v>
      </c>
      <c r="AK7" s="165">
        <f t="shared" ref="AK7:AK25" si="17">IF(AI7=0,0, IF(AI7=2, AG7, 0))</f>
        <v>0</v>
      </c>
    </row>
    <row r="8" spans="1:37" ht="21" x14ac:dyDescent="0.45">
      <c r="A8" s="150">
        <v>3</v>
      </c>
      <c r="B8" s="184"/>
      <c r="C8" s="156"/>
      <c r="D8" s="158"/>
      <c r="E8" s="157"/>
      <c r="F8" s="156"/>
      <c r="G8" s="159"/>
      <c r="H8" s="157"/>
      <c r="I8" s="156"/>
      <c r="J8" s="156"/>
      <c r="K8" s="156"/>
      <c r="L8" s="160"/>
      <c r="M8" s="156"/>
      <c r="N8" s="156"/>
      <c r="O8" s="156"/>
      <c r="P8" s="195"/>
      <c r="Q8" s="195" t="s">
        <v>88</v>
      </c>
      <c r="R8" s="196">
        <f t="shared" si="15"/>
        <v>0</v>
      </c>
      <c r="T8" s="156">
        <f t="shared" si="0"/>
        <v>0</v>
      </c>
      <c r="U8" s="156">
        <f t="shared" si="1"/>
        <v>0</v>
      </c>
      <c r="V8" s="156">
        <f t="shared" si="2"/>
        <v>0</v>
      </c>
      <c r="W8" s="197">
        <f t="shared" si="3"/>
        <v>0</v>
      </c>
      <c r="X8" s="156">
        <f t="shared" si="4"/>
        <v>0</v>
      </c>
      <c r="Y8" s="156">
        <f t="shared" si="5"/>
        <v>0</v>
      </c>
      <c r="Z8" s="156">
        <f t="shared" si="6"/>
        <v>0</v>
      </c>
      <c r="AA8" s="156">
        <f t="shared" si="7"/>
        <v>0</v>
      </c>
      <c r="AB8" s="197">
        <f t="shared" si="8"/>
        <v>0</v>
      </c>
      <c r="AC8" s="156">
        <f t="shared" si="9"/>
        <v>0</v>
      </c>
      <c r="AD8" s="156">
        <f t="shared" si="10"/>
        <v>0</v>
      </c>
      <c r="AE8" s="156">
        <f t="shared" si="11"/>
        <v>0</v>
      </c>
      <c r="AF8" s="165">
        <f t="shared" si="12"/>
        <v>0</v>
      </c>
      <c r="AG8" s="156">
        <f t="shared" si="13"/>
        <v>0</v>
      </c>
      <c r="AH8" s="10"/>
      <c r="AI8" s="156">
        <f t="shared" si="14"/>
        <v>0</v>
      </c>
      <c r="AJ8" s="165">
        <f t="shared" si="16"/>
        <v>0</v>
      </c>
      <c r="AK8" s="165">
        <f t="shared" si="17"/>
        <v>0</v>
      </c>
    </row>
    <row r="9" spans="1:37" ht="21" x14ac:dyDescent="0.45">
      <c r="A9" s="150">
        <v>4</v>
      </c>
      <c r="B9" s="184"/>
      <c r="C9" s="156"/>
      <c r="D9" s="158"/>
      <c r="E9" s="157"/>
      <c r="F9" s="156"/>
      <c r="G9" s="159"/>
      <c r="H9" s="157"/>
      <c r="I9" s="156"/>
      <c r="J9" s="156"/>
      <c r="K9" s="156"/>
      <c r="L9" s="160"/>
      <c r="M9" s="156"/>
      <c r="N9" s="156"/>
      <c r="O9" s="156"/>
      <c r="P9" s="195"/>
      <c r="Q9" s="195" t="s">
        <v>88</v>
      </c>
      <c r="R9" s="196">
        <f t="shared" si="15"/>
        <v>0</v>
      </c>
      <c r="T9" s="156">
        <f t="shared" si="0"/>
        <v>0</v>
      </c>
      <c r="U9" s="156">
        <f t="shared" si="1"/>
        <v>0</v>
      </c>
      <c r="V9" s="156">
        <f t="shared" si="2"/>
        <v>0</v>
      </c>
      <c r="W9" s="197">
        <f t="shared" si="3"/>
        <v>0</v>
      </c>
      <c r="X9" s="156">
        <f t="shared" si="4"/>
        <v>0</v>
      </c>
      <c r="Y9" s="156">
        <f t="shared" si="5"/>
        <v>0</v>
      </c>
      <c r="Z9" s="156">
        <f t="shared" si="6"/>
        <v>0</v>
      </c>
      <c r="AA9" s="156">
        <f t="shared" si="7"/>
        <v>0</v>
      </c>
      <c r="AB9" s="197">
        <f t="shared" si="8"/>
        <v>0</v>
      </c>
      <c r="AC9" s="156">
        <f t="shared" si="9"/>
        <v>0</v>
      </c>
      <c r="AD9" s="156">
        <f t="shared" si="10"/>
        <v>0</v>
      </c>
      <c r="AE9" s="156">
        <f t="shared" si="11"/>
        <v>0</v>
      </c>
      <c r="AF9" s="165">
        <f t="shared" si="12"/>
        <v>0</v>
      </c>
      <c r="AG9" s="156">
        <f t="shared" si="13"/>
        <v>0</v>
      </c>
      <c r="AH9" s="10"/>
      <c r="AI9" s="156">
        <f t="shared" si="14"/>
        <v>0</v>
      </c>
      <c r="AJ9" s="165">
        <f t="shared" si="16"/>
        <v>0</v>
      </c>
      <c r="AK9" s="165">
        <f t="shared" si="17"/>
        <v>0</v>
      </c>
    </row>
    <row r="10" spans="1:37" ht="21" x14ac:dyDescent="0.45">
      <c r="A10" s="150">
        <v>5</v>
      </c>
      <c r="B10" s="184"/>
      <c r="C10" s="156"/>
      <c r="D10" s="158"/>
      <c r="E10" s="157"/>
      <c r="F10" s="156"/>
      <c r="G10" s="159"/>
      <c r="H10" s="157"/>
      <c r="I10" s="156"/>
      <c r="J10" s="156"/>
      <c r="K10" s="156"/>
      <c r="L10" s="160"/>
      <c r="M10" s="156"/>
      <c r="N10" s="156"/>
      <c r="O10" s="156"/>
      <c r="P10" s="195"/>
      <c r="Q10" s="195" t="s">
        <v>88</v>
      </c>
      <c r="R10" s="196">
        <f t="shared" si="15"/>
        <v>0</v>
      </c>
      <c r="T10" s="156">
        <f t="shared" si="0"/>
        <v>0</v>
      </c>
      <c r="U10" s="156">
        <f t="shared" si="1"/>
        <v>0</v>
      </c>
      <c r="V10" s="156">
        <f t="shared" si="2"/>
        <v>0</v>
      </c>
      <c r="W10" s="197">
        <f t="shared" si="3"/>
        <v>0</v>
      </c>
      <c r="X10" s="156">
        <f t="shared" si="4"/>
        <v>0</v>
      </c>
      <c r="Y10" s="156">
        <f t="shared" si="5"/>
        <v>0</v>
      </c>
      <c r="Z10" s="156">
        <f t="shared" si="6"/>
        <v>0</v>
      </c>
      <c r="AA10" s="156">
        <f t="shared" si="7"/>
        <v>0</v>
      </c>
      <c r="AB10" s="197">
        <f t="shared" si="8"/>
        <v>0</v>
      </c>
      <c r="AC10" s="156">
        <f t="shared" si="9"/>
        <v>0</v>
      </c>
      <c r="AD10" s="156">
        <f t="shared" si="10"/>
        <v>0</v>
      </c>
      <c r="AE10" s="156">
        <f t="shared" si="11"/>
        <v>0</v>
      </c>
      <c r="AF10" s="165">
        <f t="shared" si="12"/>
        <v>0</v>
      </c>
      <c r="AG10" s="156">
        <f t="shared" si="13"/>
        <v>0</v>
      </c>
      <c r="AH10" s="10"/>
      <c r="AI10" s="156">
        <f t="shared" si="14"/>
        <v>0</v>
      </c>
      <c r="AJ10" s="165">
        <f t="shared" si="16"/>
        <v>0</v>
      </c>
      <c r="AK10" s="165">
        <f t="shared" si="17"/>
        <v>0</v>
      </c>
    </row>
    <row r="11" spans="1:37" ht="21" x14ac:dyDescent="0.45">
      <c r="A11" s="150">
        <v>6</v>
      </c>
      <c r="B11" s="184"/>
      <c r="C11" s="156"/>
      <c r="D11" s="158"/>
      <c r="E11" s="157"/>
      <c r="F11" s="156"/>
      <c r="G11" s="159"/>
      <c r="H11" s="157"/>
      <c r="I11" s="156"/>
      <c r="J11" s="156"/>
      <c r="K11" s="156"/>
      <c r="L11" s="160"/>
      <c r="M11" s="156"/>
      <c r="N11" s="156"/>
      <c r="O11" s="156"/>
      <c r="P11" s="195"/>
      <c r="Q11" s="195" t="s">
        <v>88</v>
      </c>
      <c r="R11" s="196">
        <f t="shared" si="15"/>
        <v>0</v>
      </c>
      <c r="T11" s="156">
        <f t="shared" si="0"/>
        <v>0</v>
      </c>
      <c r="U11" s="156">
        <f t="shared" si="1"/>
        <v>0</v>
      </c>
      <c r="V11" s="156">
        <f t="shared" si="2"/>
        <v>0</v>
      </c>
      <c r="W11" s="197">
        <f t="shared" si="3"/>
        <v>0</v>
      </c>
      <c r="X11" s="156">
        <f t="shared" si="4"/>
        <v>0</v>
      </c>
      <c r="Y11" s="156">
        <f t="shared" si="5"/>
        <v>0</v>
      </c>
      <c r="Z11" s="156">
        <f t="shared" si="6"/>
        <v>0</v>
      </c>
      <c r="AA11" s="156">
        <f t="shared" si="7"/>
        <v>0</v>
      </c>
      <c r="AB11" s="197">
        <f t="shared" si="8"/>
        <v>0</v>
      </c>
      <c r="AC11" s="156">
        <f t="shared" si="9"/>
        <v>0</v>
      </c>
      <c r="AD11" s="156">
        <f t="shared" si="10"/>
        <v>0</v>
      </c>
      <c r="AE11" s="156">
        <f t="shared" si="11"/>
        <v>0</v>
      </c>
      <c r="AF11" s="165">
        <f t="shared" si="12"/>
        <v>0</v>
      </c>
      <c r="AG11" s="156">
        <f t="shared" si="13"/>
        <v>0</v>
      </c>
      <c r="AH11" s="10"/>
      <c r="AI11" s="156">
        <f t="shared" si="14"/>
        <v>0</v>
      </c>
      <c r="AJ11" s="165">
        <f t="shared" si="16"/>
        <v>0</v>
      </c>
      <c r="AK11" s="165">
        <f t="shared" si="17"/>
        <v>0</v>
      </c>
    </row>
    <row r="12" spans="1:37" ht="21" x14ac:dyDescent="0.45">
      <c r="A12" s="150">
        <v>7</v>
      </c>
      <c r="B12" s="184"/>
      <c r="C12" s="156"/>
      <c r="D12" s="158"/>
      <c r="E12" s="157"/>
      <c r="F12" s="156"/>
      <c r="G12" s="159"/>
      <c r="H12" s="157"/>
      <c r="I12" s="156"/>
      <c r="J12" s="156"/>
      <c r="K12" s="156"/>
      <c r="L12" s="160"/>
      <c r="M12" s="156"/>
      <c r="N12" s="156"/>
      <c r="O12" s="156"/>
      <c r="P12" s="195"/>
      <c r="Q12" s="195" t="s">
        <v>88</v>
      </c>
      <c r="R12" s="196">
        <f t="shared" si="15"/>
        <v>0</v>
      </c>
      <c r="T12" s="156">
        <f t="shared" si="0"/>
        <v>0</v>
      </c>
      <c r="U12" s="156">
        <f t="shared" si="1"/>
        <v>0</v>
      </c>
      <c r="V12" s="156">
        <f t="shared" si="2"/>
        <v>0</v>
      </c>
      <c r="W12" s="197">
        <f t="shared" si="3"/>
        <v>0</v>
      </c>
      <c r="X12" s="156">
        <f t="shared" si="4"/>
        <v>0</v>
      </c>
      <c r="Y12" s="156">
        <f t="shared" si="5"/>
        <v>0</v>
      </c>
      <c r="Z12" s="156">
        <f t="shared" si="6"/>
        <v>0</v>
      </c>
      <c r="AA12" s="156">
        <f t="shared" si="7"/>
        <v>0</v>
      </c>
      <c r="AB12" s="197">
        <f t="shared" si="8"/>
        <v>0</v>
      </c>
      <c r="AC12" s="156">
        <f t="shared" si="9"/>
        <v>0</v>
      </c>
      <c r="AD12" s="156">
        <f t="shared" si="10"/>
        <v>0</v>
      </c>
      <c r="AE12" s="156">
        <f t="shared" si="11"/>
        <v>0</v>
      </c>
      <c r="AF12" s="165">
        <f t="shared" si="12"/>
        <v>0</v>
      </c>
      <c r="AG12" s="156">
        <f t="shared" si="13"/>
        <v>0</v>
      </c>
      <c r="AH12" s="10"/>
      <c r="AI12" s="156">
        <f t="shared" si="14"/>
        <v>0</v>
      </c>
      <c r="AJ12" s="165">
        <f t="shared" si="16"/>
        <v>0</v>
      </c>
      <c r="AK12" s="165">
        <f t="shared" si="17"/>
        <v>0</v>
      </c>
    </row>
    <row r="13" spans="1:37" ht="21" x14ac:dyDescent="0.45">
      <c r="A13" s="150">
        <v>8</v>
      </c>
      <c r="B13" s="184"/>
      <c r="C13" s="156"/>
      <c r="D13" s="158"/>
      <c r="E13" s="157"/>
      <c r="F13" s="156"/>
      <c r="G13" s="159"/>
      <c r="H13" s="157"/>
      <c r="I13" s="156"/>
      <c r="J13" s="156"/>
      <c r="K13" s="156"/>
      <c r="L13" s="160"/>
      <c r="M13" s="156"/>
      <c r="N13" s="156"/>
      <c r="O13" s="156"/>
      <c r="P13" s="195"/>
      <c r="Q13" s="195" t="s">
        <v>88</v>
      </c>
      <c r="R13" s="196">
        <f t="shared" si="15"/>
        <v>0</v>
      </c>
      <c r="T13" s="156">
        <f t="shared" si="0"/>
        <v>0</v>
      </c>
      <c r="U13" s="156">
        <f t="shared" si="1"/>
        <v>0</v>
      </c>
      <c r="V13" s="156">
        <f t="shared" si="2"/>
        <v>0</v>
      </c>
      <c r="W13" s="197">
        <f t="shared" si="3"/>
        <v>0</v>
      </c>
      <c r="X13" s="156">
        <f t="shared" si="4"/>
        <v>0</v>
      </c>
      <c r="Y13" s="156">
        <f t="shared" si="5"/>
        <v>0</v>
      </c>
      <c r="Z13" s="156">
        <f t="shared" si="6"/>
        <v>0</v>
      </c>
      <c r="AA13" s="156">
        <f t="shared" si="7"/>
        <v>0</v>
      </c>
      <c r="AB13" s="197">
        <f t="shared" si="8"/>
        <v>0</v>
      </c>
      <c r="AC13" s="156">
        <f t="shared" si="9"/>
        <v>0</v>
      </c>
      <c r="AD13" s="156">
        <f t="shared" si="10"/>
        <v>0</v>
      </c>
      <c r="AE13" s="156">
        <f t="shared" si="11"/>
        <v>0</v>
      </c>
      <c r="AF13" s="165">
        <f t="shared" si="12"/>
        <v>0</v>
      </c>
      <c r="AG13" s="156">
        <f t="shared" si="13"/>
        <v>0</v>
      </c>
      <c r="AH13" s="10"/>
      <c r="AI13" s="156">
        <f t="shared" si="14"/>
        <v>0</v>
      </c>
      <c r="AJ13" s="165">
        <f t="shared" si="16"/>
        <v>0</v>
      </c>
      <c r="AK13" s="165">
        <f t="shared" si="17"/>
        <v>0</v>
      </c>
    </row>
    <row r="14" spans="1:37" ht="21" x14ac:dyDescent="0.45">
      <c r="A14" s="150">
        <v>9</v>
      </c>
      <c r="B14" s="184"/>
      <c r="C14" s="156"/>
      <c r="D14" s="158"/>
      <c r="E14" s="157"/>
      <c r="F14" s="156"/>
      <c r="G14" s="159"/>
      <c r="H14" s="157"/>
      <c r="I14" s="156"/>
      <c r="J14" s="156"/>
      <c r="K14" s="156"/>
      <c r="L14" s="160"/>
      <c r="M14" s="156"/>
      <c r="N14" s="156"/>
      <c r="O14" s="156"/>
      <c r="P14" s="195"/>
      <c r="Q14" s="195" t="s">
        <v>88</v>
      </c>
      <c r="R14" s="196">
        <f t="shared" si="15"/>
        <v>0</v>
      </c>
      <c r="T14" s="156">
        <f t="shared" si="0"/>
        <v>0</v>
      </c>
      <c r="U14" s="156">
        <f t="shared" si="1"/>
        <v>0</v>
      </c>
      <c r="V14" s="156">
        <f t="shared" si="2"/>
        <v>0</v>
      </c>
      <c r="W14" s="197">
        <f t="shared" si="3"/>
        <v>0</v>
      </c>
      <c r="X14" s="156">
        <f t="shared" si="4"/>
        <v>0</v>
      </c>
      <c r="Y14" s="156">
        <f t="shared" si="5"/>
        <v>0</v>
      </c>
      <c r="Z14" s="156">
        <f t="shared" si="6"/>
        <v>0</v>
      </c>
      <c r="AA14" s="156">
        <f t="shared" si="7"/>
        <v>0</v>
      </c>
      <c r="AB14" s="197">
        <f t="shared" si="8"/>
        <v>0</v>
      </c>
      <c r="AC14" s="156">
        <f t="shared" si="9"/>
        <v>0</v>
      </c>
      <c r="AD14" s="156">
        <f t="shared" si="10"/>
        <v>0</v>
      </c>
      <c r="AE14" s="156">
        <f t="shared" si="11"/>
        <v>0</v>
      </c>
      <c r="AF14" s="165">
        <f t="shared" si="12"/>
        <v>0</v>
      </c>
      <c r="AG14" s="156">
        <f t="shared" si="13"/>
        <v>0</v>
      </c>
      <c r="AH14" s="10"/>
      <c r="AI14" s="156">
        <f t="shared" si="14"/>
        <v>0</v>
      </c>
      <c r="AJ14" s="165">
        <f t="shared" si="16"/>
        <v>0</v>
      </c>
      <c r="AK14" s="165">
        <f t="shared" si="17"/>
        <v>0</v>
      </c>
    </row>
    <row r="15" spans="1:37" ht="21" x14ac:dyDescent="0.45">
      <c r="A15" s="150">
        <v>10</v>
      </c>
      <c r="B15" s="184"/>
      <c r="C15" s="156"/>
      <c r="D15" s="158"/>
      <c r="E15" s="157"/>
      <c r="F15" s="156"/>
      <c r="G15" s="159"/>
      <c r="H15" s="157"/>
      <c r="I15" s="156"/>
      <c r="J15" s="156"/>
      <c r="K15" s="156"/>
      <c r="L15" s="160"/>
      <c r="M15" s="156"/>
      <c r="N15" s="156"/>
      <c r="O15" s="156"/>
      <c r="P15" s="195"/>
      <c r="Q15" s="195" t="s">
        <v>88</v>
      </c>
      <c r="R15" s="196">
        <f t="shared" si="15"/>
        <v>0</v>
      </c>
      <c r="T15" s="156">
        <f t="shared" si="0"/>
        <v>0</v>
      </c>
      <c r="U15" s="156">
        <f t="shared" si="1"/>
        <v>0</v>
      </c>
      <c r="V15" s="156">
        <f t="shared" si="2"/>
        <v>0</v>
      </c>
      <c r="W15" s="197">
        <f t="shared" si="3"/>
        <v>0</v>
      </c>
      <c r="X15" s="156">
        <f t="shared" si="4"/>
        <v>0</v>
      </c>
      <c r="Y15" s="156">
        <f t="shared" si="5"/>
        <v>0</v>
      </c>
      <c r="Z15" s="156">
        <f t="shared" si="6"/>
        <v>0</v>
      </c>
      <c r="AA15" s="156">
        <f t="shared" si="7"/>
        <v>0</v>
      </c>
      <c r="AB15" s="197">
        <f t="shared" si="8"/>
        <v>0</v>
      </c>
      <c r="AC15" s="156">
        <f t="shared" si="9"/>
        <v>0</v>
      </c>
      <c r="AD15" s="156">
        <f t="shared" si="10"/>
        <v>0</v>
      </c>
      <c r="AE15" s="156">
        <f t="shared" si="11"/>
        <v>0</v>
      </c>
      <c r="AF15" s="165">
        <f t="shared" si="12"/>
        <v>0</v>
      </c>
      <c r="AG15" s="156">
        <f t="shared" si="13"/>
        <v>0</v>
      </c>
      <c r="AH15" s="10"/>
      <c r="AI15" s="156">
        <f t="shared" si="14"/>
        <v>0</v>
      </c>
      <c r="AJ15" s="165">
        <f t="shared" si="16"/>
        <v>0</v>
      </c>
      <c r="AK15" s="165">
        <f t="shared" si="17"/>
        <v>0</v>
      </c>
    </row>
    <row r="16" spans="1:37" ht="21" x14ac:dyDescent="0.45">
      <c r="A16" s="150">
        <v>11</v>
      </c>
      <c r="B16" s="184"/>
      <c r="C16" s="156"/>
      <c r="D16" s="158"/>
      <c r="E16" s="157"/>
      <c r="F16" s="156"/>
      <c r="G16" s="159"/>
      <c r="H16" s="157"/>
      <c r="I16" s="156"/>
      <c r="J16" s="156"/>
      <c r="K16" s="156"/>
      <c r="L16" s="160"/>
      <c r="M16" s="156"/>
      <c r="N16" s="156"/>
      <c r="O16" s="156"/>
      <c r="P16" s="195"/>
      <c r="Q16" s="195" t="s">
        <v>88</v>
      </c>
      <c r="R16" s="196">
        <f t="shared" si="15"/>
        <v>0</v>
      </c>
      <c r="T16" s="156">
        <f t="shared" si="0"/>
        <v>0</v>
      </c>
      <c r="U16" s="156">
        <f t="shared" si="1"/>
        <v>0</v>
      </c>
      <c r="V16" s="156">
        <f t="shared" si="2"/>
        <v>0</v>
      </c>
      <c r="W16" s="197">
        <f t="shared" si="3"/>
        <v>0</v>
      </c>
      <c r="X16" s="156">
        <f t="shared" si="4"/>
        <v>0</v>
      </c>
      <c r="Y16" s="156">
        <f t="shared" si="5"/>
        <v>0</v>
      </c>
      <c r="Z16" s="156">
        <f t="shared" si="6"/>
        <v>0</v>
      </c>
      <c r="AA16" s="156">
        <f t="shared" si="7"/>
        <v>0</v>
      </c>
      <c r="AB16" s="197">
        <f t="shared" si="8"/>
        <v>0</v>
      </c>
      <c r="AC16" s="156">
        <f t="shared" si="9"/>
        <v>0</v>
      </c>
      <c r="AD16" s="156">
        <f t="shared" si="10"/>
        <v>0</v>
      </c>
      <c r="AE16" s="156">
        <f t="shared" si="11"/>
        <v>0</v>
      </c>
      <c r="AF16" s="165">
        <f t="shared" si="12"/>
        <v>0</v>
      </c>
      <c r="AG16" s="156">
        <f t="shared" si="13"/>
        <v>0</v>
      </c>
      <c r="AH16" s="10"/>
      <c r="AI16" s="156">
        <f t="shared" si="14"/>
        <v>0</v>
      </c>
      <c r="AJ16" s="165">
        <f t="shared" si="16"/>
        <v>0</v>
      </c>
      <c r="AK16" s="165">
        <f t="shared" si="17"/>
        <v>0</v>
      </c>
    </row>
    <row r="17" spans="1:37" ht="21" x14ac:dyDescent="0.45">
      <c r="A17" s="150">
        <v>12</v>
      </c>
      <c r="B17" s="184"/>
      <c r="C17" s="156"/>
      <c r="D17" s="158"/>
      <c r="E17" s="157"/>
      <c r="F17" s="156"/>
      <c r="G17" s="159"/>
      <c r="H17" s="157"/>
      <c r="I17" s="156"/>
      <c r="J17" s="156"/>
      <c r="K17" s="156"/>
      <c r="L17" s="160"/>
      <c r="M17" s="156"/>
      <c r="N17" s="156"/>
      <c r="O17" s="156"/>
      <c r="P17" s="195"/>
      <c r="Q17" s="195" t="s">
        <v>88</v>
      </c>
      <c r="R17" s="196">
        <f t="shared" si="15"/>
        <v>0</v>
      </c>
      <c r="T17" s="156">
        <f t="shared" si="0"/>
        <v>0</v>
      </c>
      <c r="U17" s="156">
        <f t="shared" si="1"/>
        <v>0</v>
      </c>
      <c r="V17" s="156">
        <f t="shared" si="2"/>
        <v>0</v>
      </c>
      <c r="W17" s="197">
        <f t="shared" si="3"/>
        <v>0</v>
      </c>
      <c r="X17" s="156">
        <f t="shared" si="4"/>
        <v>0</v>
      </c>
      <c r="Y17" s="156">
        <f t="shared" si="5"/>
        <v>0</v>
      </c>
      <c r="Z17" s="156">
        <f t="shared" si="6"/>
        <v>0</v>
      </c>
      <c r="AA17" s="156">
        <f t="shared" si="7"/>
        <v>0</v>
      </c>
      <c r="AB17" s="197">
        <f t="shared" si="8"/>
        <v>0</v>
      </c>
      <c r="AC17" s="156">
        <f t="shared" si="9"/>
        <v>0</v>
      </c>
      <c r="AD17" s="156">
        <f t="shared" si="10"/>
        <v>0</v>
      </c>
      <c r="AE17" s="156">
        <f t="shared" si="11"/>
        <v>0</v>
      </c>
      <c r="AF17" s="165">
        <f t="shared" si="12"/>
        <v>0</v>
      </c>
      <c r="AG17" s="156">
        <f>IF(L17="ปสม.", (0*M17)+AF17, (3*M17)+AF17)</f>
        <v>0</v>
      </c>
      <c r="AH17" s="10"/>
      <c r="AI17" s="156">
        <f t="shared" si="14"/>
        <v>0</v>
      </c>
      <c r="AJ17" s="165">
        <f t="shared" si="16"/>
        <v>0</v>
      </c>
      <c r="AK17" s="165">
        <f t="shared" si="17"/>
        <v>0</v>
      </c>
    </row>
    <row r="18" spans="1:37" ht="21" x14ac:dyDescent="0.45">
      <c r="A18" s="150">
        <v>13</v>
      </c>
      <c r="B18" s="184"/>
      <c r="C18" s="156"/>
      <c r="D18" s="158"/>
      <c r="E18" s="157"/>
      <c r="F18" s="156"/>
      <c r="G18" s="159"/>
      <c r="H18" s="157"/>
      <c r="I18" s="156"/>
      <c r="J18" s="156"/>
      <c r="K18" s="156"/>
      <c r="L18" s="160"/>
      <c r="M18" s="156"/>
      <c r="N18" s="156"/>
      <c r="O18" s="156"/>
      <c r="P18" s="195"/>
      <c r="Q18" s="195" t="s">
        <v>88</v>
      </c>
      <c r="R18" s="196">
        <f t="shared" si="15"/>
        <v>0</v>
      </c>
      <c r="T18" s="156">
        <f t="shared" si="0"/>
        <v>0</v>
      </c>
      <c r="U18" s="156">
        <f t="shared" si="1"/>
        <v>0</v>
      </c>
      <c r="V18" s="156">
        <f t="shared" si="2"/>
        <v>0</v>
      </c>
      <c r="W18" s="197">
        <f t="shared" si="3"/>
        <v>0</v>
      </c>
      <c r="X18" s="156">
        <f t="shared" si="4"/>
        <v>0</v>
      </c>
      <c r="Y18" s="156">
        <f t="shared" si="5"/>
        <v>0</v>
      </c>
      <c r="Z18" s="156">
        <f t="shared" si="6"/>
        <v>0</v>
      </c>
      <c r="AA18" s="156">
        <f t="shared" si="7"/>
        <v>0</v>
      </c>
      <c r="AB18" s="197">
        <f t="shared" si="8"/>
        <v>0</v>
      </c>
      <c r="AC18" s="156">
        <f t="shared" si="9"/>
        <v>0</v>
      </c>
      <c r="AD18" s="156">
        <f t="shared" si="10"/>
        <v>0</v>
      </c>
      <c r="AE18" s="156">
        <f t="shared" si="11"/>
        <v>0</v>
      </c>
      <c r="AF18" s="165">
        <f t="shared" si="12"/>
        <v>0</v>
      </c>
      <c r="AG18" s="156">
        <f>IF(L18="ปสม.", (0*M18)+AF18, (3*M18)+AF18)</f>
        <v>0</v>
      </c>
      <c r="AH18" s="10"/>
      <c r="AI18" s="156">
        <f t="shared" si="14"/>
        <v>0</v>
      </c>
      <c r="AJ18" s="165">
        <f t="shared" si="16"/>
        <v>0</v>
      </c>
      <c r="AK18" s="165">
        <f t="shared" si="17"/>
        <v>0</v>
      </c>
    </row>
    <row r="19" spans="1:37" ht="21" x14ac:dyDescent="0.45">
      <c r="A19" s="150">
        <v>14</v>
      </c>
      <c r="B19" s="184"/>
      <c r="C19" s="156"/>
      <c r="D19" s="158"/>
      <c r="E19" s="157"/>
      <c r="F19" s="156"/>
      <c r="G19" s="159"/>
      <c r="H19" s="157"/>
      <c r="I19" s="156"/>
      <c r="J19" s="156"/>
      <c r="K19" s="156"/>
      <c r="L19" s="160"/>
      <c r="M19" s="156"/>
      <c r="N19" s="156"/>
      <c r="O19" s="156"/>
      <c r="P19" s="195"/>
      <c r="Q19" s="195" t="s">
        <v>88</v>
      </c>
      <c r="R19" s="196">
        <f t="shared" si="15"/>
        <v>0</v>
      </c>
      <c r="T19" s="156">
        <f t="shared" ref="T19:T25" si="18">IF(P19=0,0, IF(AND(P19="หลัก", J19="สอนครั้งแรก"), 2+(E19-1), 0))</f>
        <v>0</v>
      </c>
      <c r="U19" s="156">
        <f t="shared" ref="U19:U25" si="19">IF(K19=0,0, IF(AND(J19="สอนซ้ำ", E19=2), K19*2.5, IF(AND(J19="สอนซ้ำ", E19=3), K19*3.5, 0)))</f>
        <v>0</v>
      </c>
      <c r="V19" s="156">
        <f t="shared" ref="V19:V25" si="20">IF(E19=0,0, IF(P19="ผู้ช่วย", E19*1, 0))</f>
        <v>0</v>
      </c>
      <c r="W19" s="197">
        <f t="shared" ref="W19:W25" si="21">IF(E19=0,0, IF(AND(P19="หลัก", J19="สอนครั้งแรก"), T19, IF(AND(P19="หลัก", J19="สอนซ้ำ"), U19, V19)))</f>
        <v>0</v>
      </c>
      <c r="X19" s="156">
        <f t="shared" ref="X19:X25" si="22">IF(P19=0,0, IF(AND(P19="หลัก", J19="สอนครั้งแรก"), 1, IF(AND(P19="หลัก", J19="สอนซ้ำ"), 2, 3)))</f>
        <v>0</v>
      </c>
      <c r="Y19" s="156">
        <f t="shared" ref="Y19:Y25" si="23">IF(E19=0,0, IF(AND(X19=1, E19=2), 2.5+((E19-1)*1.5), IF(AND(X19=1, E19=3), 2.5+((E19-1)*1.25), 0)))</f>
        <v>0</v>
      </c>
      <c r="Z19" s="156">
        <f t="shared" ref="Z19:Z25" si="24">IF(K19=0,0, IF(AND(X19=2, E19=2), K19*3, IF(AND(X19=2, E19=3), K19*4, 0)))</f>
        <v>0</v>
      </c>
      <c r="AA19" s="156">
        <f t="shared" ref="AA19:AA25" si="25">IF(E19=0,0, IF(P19="ผู้ช่วย", E19*1, 0))</f>
        <v>0</v>
      </c>
      <c r="AB19" s="197">
        <f t="shared" ref="AB19:AB25" si="26">IF(E19=0,0, IF(AND(P19="หลัก", J19="สอนครั้งแรก"), Y19, IF(AND(P19="หลัก", J19="สอนซ้ำ"), Z19, AA19)))</f>
        <v>0</v>
      </c>
      <c r="AC19" s="156">
        <f t="shared" ref="AC19:AC25" si="27">IF(E19=0,0, IF(Q19="แบบ ก.", W19, AB19))</f>
        <v>0</v>
      </c>
      <c r="AD19" s="156">
        <f t="shared" ref="AD19:AD25" si="28">IF(E19=0, 0, IF(N19="นอกเวลา", 1*E19, 0*E19))</f>
        <v>0</v>
      </c>
      <c r="AE19" s="156">
        <f t="shared" ref="AE19:AE25" si="29">IF(O19=0, 0, IF(O19="EN", (AC19+AD19)*1.5, (AC19+AD19)))</f>
        <v>0</v>
      </c>
      <c r="AF19" s="165">
        <f t="shared" ref="AF19:AF25" si="30">G19*AE19</f>
        <v>0</v>
      </c>
      <c r="AG19" s="156">
        <f t="shared" ref="AG19:AG23" si="31">IF(L19="ปสม.", (0*M19)+AF19, (3*M19)+AF19)</f>
        <v>0</v>
      </c>
      <c r="AH19" s="10"/>
      <c r="AI19" s="156">
        <f t="shared" ref="AI19:AI23" si="32">IF(I19=0, 0, IF(I19="ตรี", 1, 2))</f>
        <v>0</v>
      </c>
      <c r="AJ19" s="165">
        <f t="shared" si="16"/>
        <v>0</v>
      </c>
      <c r="AK19" s="165">
        <f t="shared" si="17"/>
        <v>0</v>
      </c>
    </row>
    <row r="20" spans="1:37" ht="21" x14ac:dyDescent="0.45">
      <c r="A20" s="150">
        <v>15</v>
      </c>
      <c r="B20" s="184"/>
      <c r="C20" s="156"/>
      <c r="D20" s="158"/>
      <c r="E20" s="157"/>
      <c r="F20" s="156"/>
      <c r="G20" s="159"/>
      <c r="H20" s="157"/>
      <c r="I20" s="156"/>
      <c r="J20" s="156"/>
      <c r="K20" s="156"/>
      <c r="L20" s="160"/>
      <c r="M20" s="156"/>
      <c r="N20" s="156"/>
      <c r="O20" s="156"/>
      <c r="P20" s="195"/>
      <c r="Q20" s="195" t="s">
        <v>88</v>
      </c>
      <c r="R20" s="196">
        <f t="shared" si="15"/>
        <v>0</v>
      </c>
      <c r="T20" s="156">
        <f t="shared" si="18"/>
        <v>0</v>
      </c>
      <c r="U20" s="156">
        <f t="shared" si="19"/>
        <v>0</v>
      </c>
      <c r="V20" s="156">
        <f t="shared" si="20"/>
        <v>0</v>
      </c>
      <c r="W20" s="197">
        <f t="shared" si="21"/>
        <v>0</v>
      </c>
      <c r="X20" s="156">
        <f t="shared" si="22"/>
        <v>0</v>
      </c>
      <c r="Y20" s="156">
        <f t="shared" si="23"/>
        <v>0</v>
      </c>
      <c r="Z20" s="156">
        <f t="shared" si="24"/>
        <v>0</v>
      </c>
      <c r="AA20" s="156">
        <f t="shared" si="25"/>
        <v>0</v>
      </c>
      <c r="AB20" s="197">
        <f t="shared" si="26"/>
        <v>0</v>
      </c>
      <c r="AC20" s="156">
        <f t="shared" si="27"/>
        <v>0</v>
      </c>
      <c r="AD20" s="156">
        <f t="shared" si="28"/>
        <v>0</v>
      </c>
      <c r="AE20" s="156">
        <f t="shared" si="29"/>
        <v>0</v>
      </c>
      <c r="AF20" s="165">
        <f t="shared" si="30"/>
        <v>0</v>
      </c>
      <c r="AG20" s="156">
        <f t="shared" si="31"/>
        <v>0</v>
      </c>
      <c r="AH20" s="10"/>
      <c r="AI20" s="156">
        <f t="shared" si="32"/>
        <v>0</v>
      </c>
      <c r="AJ20" s="165">
        <f t="shared" si="16"/>
        <v>0</v>
      </c>
      <c r="AK20" s="165">
        <f t="shared" si="17"/>
        <v>0</v>
      </c>
    </row>
    <row r="21" spans="1:37" ht="21" x14ac:dyDescent="0.45">
      <c r="A21" s="150">
        <v>16</v>
      </c>
      <c r="B21" s="184"/>
      <c r="C21" s="156"/>
      <c r="D21" s="158"/>
      <c r="E21" s="157"/>
      <c r="F21" s="156"/>
      <c r="G21" s="159"/>
      <c r="H21" s="157"/>
      <c r="I21" s="156"/>
      <c r="J21" s="156"/>
      <c r="K21" s="156"/>
      <c r="L21" s="160"/>
      <c r="M21" s="156"/>
      <c r="N21" s="156"/>
      <c r="O21" s="156"/>
      <c r="P21" s="195"/>
      <c r="Q21" s="195" t="s">
        <v>88</v>
      </c>
      <c r="R21" s="196">
        <f t="shared" si="15"/>
        <v>0</v>
      </c>
      <c r="T21" s="156">
        <f t="shared" si="18"/>
        <v>0</v>
      </c>
      <c r="U21" s="156">
        <f t="shared" si="19"/>
        <v>0</v>
      </c>
      <c r="V21" s="156">
        <f t="shared" si="20"/>
        <v>0</v>
      </c>
      <c r="W21" s="197">
        <f t="shared" si="21"/>
        <v>0</v>
      </c>
      <c r="X21" s="156">
        <f t="shared" si="22"/>
        <v>0</v>
      </c>
      <c r="Y21" s="156">
        <f t="shared" si="23"/>
        <v>0</v>
      </c>
      <c r="Z21" s="156">
        <f t="shared" si="24"/>
        <v>0</v>
      </c>
      <c r="AA21" s="156">
        <f t="shared" si="25"/>
        <v>0</v>
      </c>
      <c r="AB21" s="197">
        <f t="shared" si="26"/>
        <v>0</v>
      </c>
      <c r="AC21" s="156">
        <f t="shared" si="27"/>
        <v>0</v>
      </c>
      <c r="AD21" s="156">
        <f t="shared" si="28"/>
        <v>0</v>
      </c>
      <c r="AE21" s="156">
        <f t="shared" si="29"/>
        <v>0</v>
      </c>
      <c r="AF21" s="165">
        <f t="shared" si="30"/>
        <v>0</v>
      </c>
      <c r="AG21" s="156">
        <f t="shared" si="31"/>
        <v>0</v>
      </c>
      <c r="AH21" s="10"/>
      <c r="AI21" s="156">
        <f t="shared" si="32"/>
        <v>0</v>
      </c>
      <c r="AJ21" s="165">
        <f t="shared" si="16"/>
        <v>0</v>
      </c>
      <c r="AK21" s="165">
        <f t="shared" si="17"/>
        <v>0</v>
      </c>
    </row>
    <row r="22" spans="1:37" ht="21" x14ac:dyDescent="0.45">
      <c r="A22" s="150">
        <v>17</v>
      </c>
      <c r="B22" s="184"/>
      <c r="C22" s="156"/>
      <c r="D22" s="158"/>
      <c r="E22" s="157"/>
      <c r="F22" s="156"/>
      <c r="G22" s="159"/>
      <c r="H22" s="157"/>
      <c r="I22" s="156"/>
      <c r="J22" s="156"/>
      <c r="K22" s="156"/>
      <c r="L22" s="160"/>
      <c r="M22" s="156"/>
      <c r="N22" s="156"/>
      <c r="O22" s="156"/>
      <c r="P22" s="195"/>
      <c r="Q22" s="195" t="s">
        <v>88</v>
      </c>
      <c r="R22" s="196">
        <f t="shared" si="15"/>
        <v>0</v>
      </c>
      <c r="T22" s="156">
        <f t="shared" si="18"/>
        <v>0</v>
      </c>
      <c r="U22" s="156">
        <f t="shared" si="19"/>
        <v>0</v>
      </c>
      <c r="V22" s="156">
        <f t="shared" si="20"/>
        <v>0</v>
      </c>
      <c r="W22" s="197">
        <f t="shared" si="21"/>
        <v>0</v>
      </c>
      <c r="X22" s="156">
        <f t="shared" si="22"/>
        <v>0</v>
      </c>
      <c r="Y22" s="156">
        <f t="shared" si="23"/>
        <v>0</v>
      </c>
      <c r="Z22" s="156">
        <f t="shared" si="24"/>
        <v>0</v>
      </c>
      <c r="AA22" s="156">
        <f t="shared" si="25"/>
        <v>0</v>
      </c>
      <c r="AB22" s="197">
        <f t="shared" si="26"/>
        <v>0</v>
      </c>
      <c r="AC22" s="156">
        <f t="shared" si="27"/>
        <v>0</v>
      </c>
      <c r="AD22" s="156">
        <f t="shared" si="28"/>
        <v>0</v>
      </c>
      <c r="AE22" s="156">
        <f t="shared" si="29"/>
        <v>0</v>
      </c>
      <c r="AF22" s="165">
        <f t="shared" si="30"/>
        <v>0</v>
      </c>
      <c r="AG22" s="156">
        <f t="shared" si="31"/>
        <v>0</v>
      </c>
      <c r="AH22" s="10"/>
      <c r="AI22" s="156">
        <f t="shared" si="32"/>
        <v>0</v>
      </c>
      <c r="AJ22" s="165">
        <f t="shared" si="16"/>
        <v>0</v>
      </c>
      <c r="AK22" s="165">
        <f t="shared" si="17"/>
        <v>0</v>
      </c>
    </row>
    <row r="23" spans="1:37" ht="21" x14ac:dyDescent="0.45">
      <c r="A23" s="150">
        <v>18</v>
      </c>
      <c r="B23" s="184"/>
      <c r="C23" s="156"/>
      <c r="D23" s="158"/>
      <c r="E23" s="157"/>
      <c r="F23" s="156"/>
      <c r="G23" s="159"/>
      <c r="H23" s="157"/>
      <c r="I23" s="156"/>
      <c r="J23" s="156"/>
      <c r="K23" s="156"/>
      <c r="L23" s="160"/>
      <c r="M23" s="156"/>
      <c r="N23" s="156"/>
      <c r="O23" s="156"/>
      <c r="P23" s="195"/>
      <c r="Q23" s="195" t="s">
        <v>88</v>
      </c>
      <c r="R23" s="196">
        <f t="shared" si="15"/>
        <v>0</v>
      </c>
      <c r="T23" s="156">
        <f t="shared" si="18"/>
        <v>0</v>
      </c>
      <c r="U23" s="156">
        <f t="shared" si="19"/>
        <v>0</v>
      </c>
      <c r="V23" s="156">
        <f t="shared" si="20"/>
        <v>0</v>
      </c>
      <c r="W23" s="197">
        <f t="shared" si="21"/>
        <v>0</v>
      </c>
      <c r="X23" s="156">
        <f t="shared" si="22"/>
        <v>0</v>
      </c>
      <c r="Y23" s="156">
        <f t="shared" si="23"/>
        <v>0</v>
      </c>
      <c r="Z23" s="156">
        <f t="shared" si="24"/>
        <v>0</v>
      </c>
      <c r="AA23" s="156">
        <f t="shared" si="25"/>
        <v>0</v>
      </c>
      <c r="AB23" s="197">
        <f t="shared" si="26"/>
        <v>0</v>
      </c>
      <c r="AC23" s="156">
        <f t="shared" si="27"/>
        <v>0</v>
      </c>
      <c r="AD23" s="156">
        <f t="shared" si="28"/>
        <v>0</v>
      </c>
      <c r="AE23" s="156">
        <f t="shared" si="29"/>
        <v>0</v>
      </c>
      <c r="AF23" s="165">
        <f t="shared" si="30"/>
        <v>0</v>
      </c>
      <c r="AG23" s="156">
        <f t="shared" si="31"/>
        <v>0</v>
      </c>
      <c r="AH23" s="10"/>
      <c r="AI23" s="156">
        <f t="shared" si="32"/>
        <v>0</v>
      </c>
      <c r="AJ23" s="165">
        <f t="shared" si="16"/>
        <v>0</v>
      </c>
      <c r="AK23" s="165">
        <f t="shared" si="17"/>
        <v>0</v>
      </c>
    </row>
    <row r="24" spans="1:37" ht="21" x14ac:dyDescent="0.45">
      <c r="A24" s="150">
        <v>19</v>
      </c>
      <c r="B24" s="184"/>
      <c r="C24" s="156"/>
      <c r="D24" s="158"/>
      <c r="E24" s="157"/>
      <c r="F24" s="156"/>
      <c r="G24" s="159"/>
      <c r="H24" s="157"/>
      <c r="I24" s="156"/>
      <c r="J24" s="156"/>
      <c r="K24" s="156"/>
      <c r="L24" s="160"/>
      <c r="M24" s="156"/>
      <c r="N24" s="156"/>
      <c r="O24" s="156"/>
      <c r="P24" s="195"/>
      <c r="Q24" s="195" t="s">
        <v>88</v>
      </c>
      <c r="R24" s="196">
        <f t="shared" si="15"/>
        <v>0</v>
      </c>
      <c r="T24" s="156">
        <f t="shared" si="18"/>
        <v>0</v>
      </c>
      <c r="U24" s="156">
        <f t="shared" si="19"/>
        <v>0</v>
      </c>
      <c r="V24" s="156">
        <f t="shared" si="20"/>
        <v>0</v>
      </c>
      <c r="W24" s="197">
        <f t="shared" si="21"/>
        <v>0</v>
      </c>
      <c r="X24" s="156">
        <f t="shared" si="22"/>
        <v>0</v>
      </c>
      <c r="Y24" s="156">
        <f t="shared" si="23"/>
        <v>0</v>
      </c>
      <c r="Z24" s="156">
        <f t="shared" si="24"/>
        <v>0</v>
      </c>
      <c r="AA24" s="156">
        <f t="shared" si="25"/>
        <v>0</v>
      </c>
      <c r="AB24" s="197">
        <f t="shared" si="26"/>
        <v>0</v>
      </c>
      <c r="AC24" s="156">
        <f t="shared" si="27"/>
        <v>0</v>
      </c>
      <c r="AD24" s="156">
        <f t="shared" si="28"/>
        <v>0</v>
      </c>
      <c r="AE24" s="156">
        <f t="shared" si="29"/>
        <v>0</v>
      </c>
      <c r="AF24" s="165">
        <f t="shared" si="30"/>
        <v>0</v>
      </c>
      <c r="AG24" s="156">
        <f>IF(L24="ปสม.", (0*M24)+AF24, (3*M24)+AF24)</f>
        <v>0</v>
      </c>
      <c r="AH24" s="10"/>
      <c r="AI24" s="156">
        <f>IF(I24=0, 0, IF(I24="ตรี", 1, 2))</f>
        <v>0</v>
      </c>
      <c r="AJ24" s="165">
        <f t="shared" si="16"/>
        <v>0</v>
      </c>
      <c r="AK24" s="165">
        <f t="shared" si="17"/>
        <v>0</v>
      </c>
    </row>
    <row r="25" spans="1:37" ht="21" x14ac:dyDescent="0.45">
      <c r="A25" s="150">
        <v>20</v>
      </c>
      <c r="B25" s="184"/>
      <c r="C25" s="156"/>
      <c r="D25" s="158"/>
      <c r="E25" s="157"/>
      <c r="F25" s="156"/>
      <c r="G25" s="159"/>
      <c r="H25" s="157"/>
      <c r="I25" s="156"/>
      <c r="J25" s="156"/>
      <c r="K25" s="156"/>
      <c r="L25" s="160"/>
      <c r="M25" s="156"/>
      <c r="N25" s="156"/>
      <c r="O25" s="156"/>
      <c r="P25" s="195"/>
      <c r="Q25" s="195" t="s">
        <v>88</v>
      </c>
      <c r="R25" s="196">
        <f t="shared" si="15"/>
        <v>0</v>
      </c>
      <c r="T25" s="156">
        <f t="shared" si="18"/>
        <v>0</v>
      </c>
      <c r="U25" s="156">
        <f t="shared" si="19"/>
        <v>0</v>
      </c>
      <c r="V25" s="156">
        <f t="shared" si="20"/>
        <v>0</v>
      </c>
      <c r="W25" s="197">
        <f t="shared" si="21"/>
        <v>0</v>
      </c>
      <c r="X25" s="156">
        <f t="shared" si="22"/>
        <v>0</v>
      </c>
      <c r="Y25" s="156">
        <f t="shared" si="23"/>
        <v>0</v>
      </c>
      <c r="Z25" s="156">
        <f t="shared" si="24"/>
        <v>0</v>
      </c>
      <c r="AA25" s="156">
        <f t="shared" si="25"/>
        <v>0</v>
      </c>
      <c r="AB25" s="197">
        <f t="shared" si="26"/>
        <v>0</v>
      </c>
      <c r="AC25" s="156">
        <f t="shared" si="27"/>
        <v>0</v>
      </c>
      <c r="AD25" s="156">
        <f t="shared" si="28"/>
        <v>0</v>
      </c>
      <c r="AE25" s="156">
        <f t="shared" si="29"/>
        <v>0</v>
      </c>
      <c r="AF25" s="165">
        <f t="shared" si="30"/>
        <v>0</v>
      </c>
      <c r="AG25" s="156">
        <f>IF(L25="ปสม.", (0*M25)+AF25, (3*M25)+AF25)</f>
        <v>0</v>
      </c>
      <c r="AI25" s="156">
        <f>IF(I25=0, 0, IF(I25="ตรี", 1, 2))</f>
        <v>0</v>
      </c>
      <c r="AJ25" s="165">
        <f t="shared" si="16"/>
        <v>0</v>
      </c>
      <c r="AK25" s="165">
        <f t="shared" si="17"/>
        <v>0</v>
      </c>
    </row>
    <row r="26" spans="1:37" ht="24" customHeight="1" x14ac:dyDescent="0.45">
      <c r="A26" s="167"/>
      <c r="B26" s="3"/>
      <c r="C26" s="3"/>
      <c r="D26" s="3"/>
      <c r="E26" s="3"/>
      <c r="F26" s="838" t="s">
        <v>43</v>
      </c>
      <c r="G26" s="849"/>
      <c r="H26" s="839"/>
      <c r="I26" s="196">
        <f>AJ26</f>
        <v>0</v>
      </c>
      <c r="J26" s="838" t="s">
        <v>44</v>
      </c>
      <c r="K26" s="849"/>
      <c r="L26" s="849"/>
      <c r="M26" s="849"/>
      <c r="N26" s="849"/>
      <c r="O26" s="196">
        <f>AK26</f>
        <v>0</v>
      </c>
      <c r="P26" s="838" t="s">
        <v>89</v>
      </c>
      <c r="Q26" s="839"/>
      <c r="R26" s="196">
        <f>SUM(R6:R25)</f>
        <v>0</v>
      </c>
      <c r="AJ26" s="177">
        <f>SUM(AJ6:AJ25)</f>
        <v>0</v>
      </c>
      <c r="AK26" s="177">
        <f>SUM(AK6:AK25)</f>
        <v>0</v>
      </c>
    </row>
    <row r="27" spans="1:37" ht="24" customHeight="1" x14ac:dyDescent="0.45">
      <c r="A27" s="167"/>
      <c r="B27" s="3"/>
      <c r="C27" s="3"/>
      <c r="D27" s="3"/>
      <c r="E27" s="198" t="s">
        <v>5</v>
      </c>
      <c r="F27" s="822" t="s">
        <v>43</v>
      </c>
      <c r="G27" s="823"/>
      <c r="H27" s="837"/>
      <c r="I27" s="196">
        <f>'1.1 - 1.3.1 (ภาคเรียนที่ 2)'!I21+'1.1 - 1.3.1 (ภาคเรียนที่ 2)'!I50+'1.1 - 1.3.2 (ภาคเรียนที่ 2)'!I26</f>
        <v>0</v>
      </c>
      <c r="J27" s="822" t="s">
        <v>44</v>
      </c>
      <c r="K27" s="823"/>
      <c r="L27" s="823"/>
      <c r="M27" s="823"/>
      <c r="N27" s="823"/>
      <c r="O27" s="196">
        <f>'1.1 - 1.3.1 (ภาคเรียนที่ 2)'!O21+'1.1 - 1.3.1 (ภาคเรียนที่ 2)'!O50+'1.1 - 1.3.2 (ภาคเรียนที่ 2)'!O26</f>
        <v>0</v>
      </c>
      <c r="P27" s="838" t="s">
        <v>89</v>
      </c>
      <c r="Q27" s="839"/>
      <c r="R27" s="196">
        <f>(I27+O27)</f>
        <v>0</v>
      </c>
    </row>
    <row r="28" spans="1:37" ht="23.25" customHeight="1" x14ac:dyDescent="0.45">
      <c r="A28" s="207"/>
      <c r="B28" s="3"/>
      <c r="C28" s="3"/>
      <c r="D28" s="3"/>
      <c r="E28" s="198"/>
      <c r="F28" s="198"/>
      <c r="G28" s="198"/>
      <c r="H28" s="198"/>
      <c r="I28" s="208"/>
      <c r="J28" s="198"/>
      <c r="K28" s="198"/>
      <c r="L28" s="198"/>
      <c r="M28" s="198"/>
      <c r="N28" s="198"/>
      <c r="O28" s="208"/>
      <c r="P28" s="209"/>
      <c r="Q28" s="209"/>
      <c r="R28" s="208"/>
      <c r="T28" s="186" t="s">
        <v>12</v>
      </c>
      <c r="U28" s="186" t="s">
        <v>57</v>
      </c>
      <c r="V28" s="186" t="s">
        <v>58</v>
      </c>
      <c r="W28" s="186" t="s">
        <v>59</v>
      </c>
      <c r="X28" s="186" t="s">
        <v>60</v>
      </c>
      <c r="Y28" s="186" t="s">
        <v>61</v>
      </c>
      <c r="Z28" s="186" t="s">
        <v>62</v>
      </c>
    </row>
    <row r="29" spans="1:37" ht="26.25" customHeight="1" x14ac:dyDescent="0.45">
      <c r="A29" s="167"/>
      <c r="B29" s="3"/>
      <c r="C29" s="3"/>
      <c r="D29" s="866" t="s">
        <v>868</v>
      </c>
      <c r="E29" s="866"/>
      <c r="F29" s="867" t="s">
        <v>43</v>
      </c>
      <c r="G29" s="867"/>
      <c r="H29" s="867"/>
      <c r="I29" s="210">
        <f>'1.1 - 1.3.2 (ภาคเรียนที่ 1)'!I20+'1.1 - 1.3.2 (ภาคเรียนที่ 2)'!I27</f>
        <v>0</v>
      </c>
      <c r="J29" s="868" t="s">
        <v>44</v>
      </c>
      <c r="K29" s="869"/>
      <c r="L29" s="869"/>
      <c r="M29" s="869"/>
      <c r="N29" s="870"/>
      <c r="O29" s="210">
        <f>'1.1 - 1.3.2 (ภาคเรียนที่ 1)'!O20+'1.1 - 1.3.2 (ภาคเรียนที่ 2)'!O27</f>
        <v>0</v>
      </c>
      <c r="P29" s="211" t="s">
        <v>89</v>
      </c>
      <c r="Q29" s="212">
        <f>I29+O29</f>
        <v>0</v>
      </c>
      <c r="R29" s="213"/>
      <c r="T29" s="10" t="s">
        <v>19</v>
      </c>
      <c r="U29" s="10" t="s">
        <v>63</v>
      </c>
      <c r="V29" s="10" t="s">
        <v>64</v>
      </c>
      <c r="W29" s="10" t="s">
        <v>65</v>
      </c>
      <c r="X29" s="10" t="s">
        <v>66</v>
      </c>
      <c r="Y29" s="10" t="s">
        <v>42</v>
      </c>
      <c r="Z29" s="10" t="s">
        <v>67</v>
      </c>
    </row>
    <row r="30" spans="1:37" ht="26.25" customHeight="1" x14ac:dyDescent="0.5">
      <c r="A30" s="167"/>
      <c r="B30" s="3"/>
      <c r="C30" s="3"/>
      <c r="D30" s="214"/>
      <c r="E30" s="214"/>
      <c r="F30" s="215"/>
      <c r="G30" s="215"/>
      <c r="H30" s="215"/>
      <c r="I30" s="216"/>
      <c r="J30" s="214"/>
      <c r="K30" s="214"/>
      <c r="L30" s="214"/>
      <c r="M30" s="214"/>
      <c r="N30" s="214"/>
      <c r="O30" s="216"/>
      <c r="P30" s="217" t="s">
        <v>880</v>
      </c>
      <c r="Q30" s="218">
        <f>Q29/2</f>
        <v>0</v>
      </c>
      <c r="R30" s="219"/>
      <c r="T30" s="10" t="s">
        <v>68</v>
      </c>
      <c r="U30" s="10" t="s">
        <v>69</v>
      </c>
      <c r="V30" s="10" t="s">
        <v>70</v>
      </c>
      <c r="W30" s="10" t="s">
        <v>23</v>
      </c>
      <c r="X30" s="10" t="s">
        <v>71</v>
      </c>
      <c r="Y30" s="10" t="s">
        <v>72</v>
      </c>
      <c r="Z30" s="10" t="s">
        <v>40</v>
      </c>
    </row>
    <row r="31" spans="1:37" ht="26.25" customHeight="1" x14ac:dyDescent="0.5">
      <c r="A31" s="167"/>
      <c r="B31" s="3"/>
      <c r="C31" s="3"/>
      <c r="D31" s="214"/>
      <c r="E31" s="214"/>
      <c r="F31" s="215"/>
      <c r="G31" s="215"/>
      <c r="H31" s="215"/>
      <c r="I31" s="216"/>
      <c r="J31" s="214"/>
      <c r="K31" s="214"/>
      <c r="L31" s="214"/>
      <c r="M31" s="214"/>
      <c r="N31" s="214"/>
      <c r="O31" s="216"/>
      <c r="P31" s="220"/>
      <c r="Q31" s="221"/>
      <c r="R31" s="219"/>
      <c r="T31" s="10" t="s">
        <v>73</v>
      </c>
      <c r="U31" s="10"/>
      <c r="V31" s="10"/>
      <c r="W31" s="10"/>
      <c r="X31" s="10"/>
      <c r="Y31" s="10"/>
      <c r="Z31" s="10"/>
    </row>
    <row r="32" spans="1:37" ht="21" x14ac:dyDescent="0.45">
      <c r="A32" s="840" t="s">
        <v>885</v>
      </c>
      <c r="B32" s="841"/>
      <c r="C32" s="841"/>
      <c r="D32" s="841"/>
      <c r="E32" s="841"/>
      <c r="F32" s="841"/>
      <c r="G32" s="841"/>
      <c r="H32" s="841"/>
      <c r="I32" s="841"/>
      <c r="J32" s="841"/>
      <c r="K32" s="841"/>
      <c r="L32" s="841"/>
      <c r="M32" s="841"/>
      <c r="N32" s="841"/>
      <c r="O32" s="841"/>
      <c r="P32" s="841"/>
      <c r="Q32" s="841"/>
      <c r="R32" s="841"/>
    </row>
    <row r="33" spans="1:18" ht="21" x14ac:dyDescent="0.45">
      <c r="A33" s="199" t="s">
        <v>90</v>
      </c>
      <c r="B33" s="3"/>
      <c r="C33" s="3"/>
      <c r="D33" s="3"/>
      <c r="E33" s="200"/>
      <c r="F33" s="198"/>
      <c r="G33" s="198"/>
      <c r="H33" s="198"/>
      <c r="I33" s="201"/>
      <c r="J33" s="198"/>
      <c r="K33" s="198"/>
      <c r="L33" s="198"/>
      <c r="M33" s="198"/>
      <c r="N33" s="201"/>
      <c r="O33" s="199"/>
      <c r="P33" s="202"/>
      <c r="Q33" s="10"/>
      <c r="R33" s="10"/>
    </row>
    <row r="34" spans="1:18" ht="21" x14ac:dyDescent="0.45">
      <c r="A34" s="199" t="s">
        <v>91</v>
      </c>
      <c r="B34" s="199"/>
      <c r="C34" s="3"/>
      <c r="D34" s="3"/>
      <c r="E34" s="200"/>
      <c r="F34" s="198"/>
      <c r="G34" s="198"/>
      <c r="H34" s="198"/>
      <c r="I34" s="201"/>
      <c r="J34" s="198"/>
      <c r="K34" s="198"/>
      <c r="L34" s="198"/>
      <c r="M34" s="198"/>
      <c r="N34" s="201"/>
      <c r="O34" s="199"/>
      <c r="P34" s="202"/>
      <c r="Q34" s="10"/>
      <c r="R34" s="10"/>
    </row>
    <row r="35" spans="1:18" ht="21" x14ac:dyDescent="0.45">
      <c r="A35" s="842" t="s">
        <v>869</v>
      </c>
      <c r="B35" s="842"/>
      <c r="C35" s="842"/>
      <c r="D35" s="842"/>
      <c r="E35" s="842"/>
      <c r="F35" s="842"/>
      <c r="G35" s="842"/>
      <c r="H35" s="842"/>
      <c r="I35" s="842"/>
      <c r="J35" s="842"/>
      <c r="K35" s="842"/>
      <c r="L35" s="842"/>
      <c r="M35" s="842"/>
      <c r="N35" s="842"/>
      <c r="O35" s="842"/>
      <c r="P35" s="842"/>
      <c r="Q35" s="10"/>
      <c r="R35" s="10"/>
    </row>
    <row r="36" spans="1:18" ht="21" x14ac:dyDescent="0.45">
      <c r="A36" s="199" t="s">
        <v>93</v>
      </c>
      <c r="B36" s="199"/>
      <c r="C36" s="3"/>
      <c r="D36" s="3"/>
      <c r="E36" s="200"/>
      <c r="F36" s="198"/>
      <c r="G36" s="198"/>
      <c r="H36" s="198"/>
      <c r="I36" s="201"/>
      <c r="J36" s="198"/>
      <c r="K36" s="198"/>
      <c r="L36" s="198"/>
      <c r="M36" s="198"/>
      <c r="N36" s="201"/>
      <c r="O36" s="199"/>
      <c r="P36" s="202"/>
      <c r="Q36" s="10"/>
      <c r="R36" s="10"/>
    </row>
    <row r="37" spans="1:18" ht="21" x14ac:dyDescent="0.45">
      <c r="A37" s="836" t="s">
        <v>94</v>
      </c>
      <c r="B37" s="844"/>
      <c r="C37" s="844"/>
      <c r="D37" s="844"/>
      <c r="E37" s="844"/>
      <c r="F37" s="844"/>
      <c r="G37" s="844"/>
      <c r="H37" s="844"/>
      <c r="I37" s="844"/>
      <c r="J37" s="844"/>
      <c r="K37" s="844"/>
      <c r="L37" s="844"/>
      <c r="M37" s="844"/>
      <c r="N37" s="844"/>
      <c r="O37" s="844"/>
      <c r="P37" s="844"/>
      <c r="Q37" s="10"/>
      <c r="R37" s="10"/>
    </row>
    <row r="38" spans="1:18" ht="21" x14ac:dyDescent="0.45">
      <c r="A38" s="204" t="s">
        <v>95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10"/>
      <c r="R38" s="10"/>
    </row>
    <row r="39" spans="1:18" ht="21" x14ac:dyDescent="0.45">
      <c r="A39" s="836" t="s">
        <v>96</v>
      </c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10"/>
      <c r="R39" s="10"/>
    </row>
  </sheetData>
  <sheetProtection algorithmName="SHA-512" hashValue="XApwgqn7AKIST/Bv2ebSCIqktpgDXaojfYz+rSO94e7hoB5lqDXlksPctdB+ivuYJiS6fHRL9N2sDsl5NrnqNQ==" saltValue="NWduVgN+fYjAlxTHtNpEIA==" spinCount="100000" sheet="1" objects="1" scenarios="1"/>
  <mergeCells count="33"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A39:P39"/>
    <mergeCell ref="D29:E29"/>
    <mergeCell ref="F29:H29"/>
    <mergeCell ref="J29:N29"/>
    <mergeCell ref="F27:H27"/>
    <mergeCell ref="J27:N27"/>
    <mergeCell ref="P27:Q27"/>
    <mergeCell ref="T4:W4"/>
    <mergeCell ref="X4:AB4"/>
    <mergeCell ref="A32:R32"/>
    <mergeCell ref="A35:P35"/>
    <mergeCell ref="A37:P37"/>
    <mergeCell ref="I4:I5"/>
    <mergeCell ref="J4:J5"/>
    <mergeCell ref="K4:K5"/>
    <mergeCell ref="L4:M4"/>
    <mergeCell ref="N4:N5"/>
    <mergeCell ref="O4:O5"/>
    <mergeCell ref="P4:P5"/>
    <mergeCell ref="Q4:Q5"/>
    <mergeCell ref="F26:H26"/>
    <mergeCell ref="J26:N26"/>
    <mergeCell ref="P26:Q26"/>
  </mergeCells>
  <dataValidations count="9">
    <dataValidation type="list" allowBlank="1" showInputMessage="1" showErrorMessage="1" sqref="Q6:Q25">
      <formula1>กข</formula1>
    </dataValidation>
    <dataValidation type="custom" allowBlank="1" showInputMessage="1" showErrorMessage="1" sqref="D12 D6:D10">
      <formula1>ISTEXT(D6:D34)</formula1>
    </dataValidation>
    <dataValidation type="custom" allowBlank="1" showInputMessage="1" showErrorMessage="1" sqref="D13 D11 D18:D25">
      <formula1>ISTEXT(D11:D36)</formula1>
    </dataValidation>
    <dataValidation type="custom" allowBlank="1" showInputMessage="1" showErrorMessage="1" sqref="D14:D17">
      <formula1>ISTEXT(D14:D43)</formula1>
    </dataValidation>
    <dataValidation type="list" allowBlank="1" showInputMessage="1" showErrorMessage="1" sqref="P6:P25">
      <formula1>$Y$29:$Y$30</formula1>
    </dataValidation>
    <dataValidation type="list" allowBlank="1" showInputMessage="1" showErrorMessage="1" sqref="J6:J25">
      <formula1>$U$29:$U$30</formula1>
    </dataValidation>
    <dataValidation type="list" allowBlank="1" showInputMessage="1" showErrorMessage="1" sqref="L6:L25">
      <formula1>$V$29:$V$30</formula1>
    </dataValidation>
    <dataValidation type="list" allowBlank="1" showInputMessage="1" showErrorMessage="1" sqref="N6:N25">
      <formula1>$Z$29:$Z$30</formula1>
    </dataValidation>
    <dataValidation type="list" allowBlank="1" showInputMessage="1" showErrorMessage="1" sqref="O6:O25">
      <formula1>$W$29:$W$30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'1.1 - 1.3.1 (ภาคเรียนที่ 2)'!$S$51:$S$53</xm:f>
          </x14:formula1>
          <xm:sqref>I6:I25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22" zoomScaleNormal="100" workbookViewId="0">
      <selection activeCell="E57" sqref="E57"/>
    </sheetView>
  </sheetViews>
  <sheetFormatPr defaultColWidth="9" defaultRowHeight="21" x14ac:dyDescent="0.45"/>
  <cols>
    <col min="1" max="1" width="44.140625" style="10" customWidth="1"/>
    <col min="2" max="2" width="12.140625" style="10" customWidth="1"/>
    <col min="3" max="3" width="11.42578125" style="10" customWidth="1"/>
    <col min="4" max="4" width="12.42578125" style="10" customWidth="1"/>
    <col min="5" max="6" width="15.42578125" style="10" customWidth="1"/>
    <col min="7" max="7" width="14.7109375" style="10" customWidth="1"/>
    <col min="8" max="8" width="18.140625" style="10" customWidth="1"/>
    <col min="9" max="10" width="15.42578125" style="10" customWidth="1"/>
    <col min="11" max="11" width="64.7109375" style="10" customWidth="1"/>
    <col min="12" max="16384" width="9" style="10"/>
  </cols>
  <sheetData>
    <row r="1" spans="1:11" x14ac:dyDescent="0.45">
      <c r="A1" s="222" t="s">
        <v>886</v>
      </c>
      <c r="B1" s="167"/>
      <c r="C1" s="167"/>
      <c r="D1" s="167"/>
      <c r="E1" s="167"/>
      <c r="F1" s="167"/>
      <c r="G1" s="167"/>
      <c r="H1" s="167"/>
      <c r="I1" s="167"/>
      <c r="J1" s="167"/>
      <c r="K1" s="3"/>
    </row>
    <row r="2" spans="1:11" x14ac:dyDescent="0.45">
      <c r="A2" s="205" t="s">
        <v>97</v>
      </c>
      <c r="B2" s="205" t="s">
        <v>98</v>
      </c>
      <c r="C2" s="830" t="s">
        <v>8</v>
      </c>
      <c r="D2" s="832"/>
      <c r="E2" s="205" t="s">
        <v>10</v>
      </c>
      <c r="F2" s="205" t="s">
        <v>98</v>
      </c>
      <c r="G2" s="205" t="s">
        <v>53</v>
      </c>
      <c r="H2" s="205" t="s">
        <v>99</v>
      </c>
      <c r="I2" s="205" t="s">
        <v>100</v>
      </c>
      <c r="J2" s="223" t="s">
        <v>99</v>
      </c>
      <c r="K2" s="862" t="s">
        <v>101</v>
      </c>
    </row>
    <row r="3" spans="1:11" x14ac:dyDescent="0.45">
      <c r="A3" s="206" t="s">
        <v>102</v>
      </c>
      <c r="B3" s="206" t="s">
        <v>103</v>
      </c>
      <c r="C3" s="206" t="s">
        <v>4</v>
      </c>
      <c r="D3" s="206" t="s">
        <v>25</v>
      </c>
      <c r="E3" s="206"/>
      <c r="F3" s="206" t="s">
        <v>104</v>
      </c>
      <c r="G3" s="206" t="s">
        <v>104</v>
      </c>
      <c r="H3" s="206" t="s">
        <v>105</v>
      </c>
      <c r="I3" s="206" t="s">
        <v>106</v>
      </c>
      <c r="J3" s="224" t="s">
        <v>100</v>
      </c>
      <c r="K3" s="863"/>
    </row>
    <row r="4" spans="1:11" x14ac:dyDescent="0.45">
      <c r="A4" s="225" t="s">
        <v>107</v>
      </c>
      <c r="B4" s="471"/>
      <c r="C4" s="472"/>
      <c r="D4" s="471"/>
      <c r="E4" s="473"/>
      <c r="F4" s="474"/>
      <c r="G4" s="475"/>
      <c r="H4" s="475"/>
      <c r="I4" s="475"/>
      <c r="J4" s="476"/>
      <c r="K4" s="228" t="s">
        <v>108</v>
      </c>
    </row>
    <row r="5" spans="1:11" x14ac:dyDescent="0.45">
      <c r="A5" s="228" t="s">
        <v>109</v>
      </c>
      <c r="B5" s="475"/>
      <c r="C5" s="475"/>
      <c r="D5" s="475"/>
      <c r="E5" s="477"/>
      <c r="F5" s="475"/>
      <c r="G5" s="475"/>
      <c r="H5" s="475"/>
      <c r="I5" s="475"/>
      <c r="J5" s="476"/>
      <c r="K5" s="230" t="s">
        <v>110</v>
      </c>
    </row>
    <row r="6" spans="1:11" x14ac:dyDescent="0.45">
      <c r="A6" s="228" t="s">
        <v>111</v>
      </c>
      <c r="B6" s="478"/>
      <c r="C6" s="478"/>
      <c r="D6" s="478"/>
      <c r="E6" s="479"/>
      <c r="F6" s="475"/>
      <c r="G6" s="475"/>
      <c r="H6" s="475"/>
      <c r="I6" s="475"/>
      <c r="J6" s="476"/>
      <c r="K6" s="232"/>
    </row>
    <row r="7" spans="1:11" x14ac:dyDescent="0.45">
      <c r="A7" s="232" t="s">
        <v>112</v>
      </c>
      <c r="B7" s="19"/>
      <c r="C7" s="19"/>
      <c r="D7" s="19"/>
      <c r="E7" s="231"/>
      <c r="F7" s="231"/>
      <c r="G7" s="341"/>
      <c r="H7" s="226"/>
      <c r="I7" s="233"/>
      <c r="J7" s="227">
        <f>I7/15</f>
        <v>0</v>
      </c>
      <c r="K7" s="228" t="s">
        <v>113</v>
      </c>
    </row>
    <row r="8" spans="1:11" x14ac:dyDescent="0.45">
      <c r="A8" s="232"/>
      <c r="B8" s="19"/>
      <c r="C8" s="19"/>
      <c r="D8" s="19"/>
      <c r="E8" s="231"/>
      <c r="F8" s="231"/>
      <c r="G8" s="341"/>
      <c r="H8" s="226"/>
      <c r="I8" s="233"/>
      <c r="J8" s="227">
        <f t="shared" ref="J8:J20" si="0">I8/15</f>
        <v>0</v>
      </c>
      <c r="K8" s="228" t="s">
        <v>114</v>
      </c>
    </row>
    <row r="9" spans="1:11" x14ac:dyDescent="0.45">
      <c r="A9" s="232"/>
      <c r="B9" s="19"/>
      <c r="C9" s="19"/>
      <c r="D9" s="19"/>
      <c r="E9" s="231"/>
      <c r="F9" s="231"/>
      <c r="G9" s="341"/>
      <c r="H9" s="226"/>
      <c r="I9" s="233"/>
      <c r="J9" s="227">
        <f t="shared" si="0"/>
        <v>0</v>
      </c>
      <c r="K9" s="228"/>
    </row>
    <row r="10" spans="1:11" x14ac:dyDescent="0.45">
      <c r="A10" s="232"/>
      <c r="B10" s="19"/>
      <c r="C10" s="19"/>
      <c r="D10" s="19"/>
      <c r="E10" s="231"/>
      <c r="F10" s="231"/>
      <c r="G10" s="341"/>
      <c r="H10" s="226"/>
      <c r="I10" s="233"/>
      <c r="J10" s="227">
        <f t="shared" si="0"/>
        <v>0</v>
      </c>
      <c r="K10" s="228"/>
    </row>
    <row r="11" spans="1:11" x14ac:dyDescent="0.45">
      <c r="A11" s="232" t="s">
        <v>115</v>
      </c>
      <c r="B11" s="19"/>
      <c r="C11" s="19"/>
      <c r="D11" s="19"/>
      <c r="E11" s="231"/>
      <c r="F11" s="231"/>
      <c r="G11" s="341"/>
      <c r="H11" s="226"/>
      <c r="I11" s="233"/>
      <c r="J11" s="227">
        <f t="shared" si="0"/>
        <v>0</v>
      </c>
      <c r="K11" s="228" t="s">
        <v>113</v>
      </c>
    </row>
    <row r="12" spans="1:11" x14ac:dyDescent="0.45">
      <c r="A12" s="232"/>
      <c r="B12" s="19"/>
      <c r="C12" s="19"/>
      <c r="D12" s="19"/>
      <c r="E12" s="231"/>
      <c r="F12" s="231"/>
      <c r="G12" s="341"/>
      <c r="H12" s="226"/>
      <c r="I12" s="233"/>
      <c r="J12" s="227">
        <f t="shared" si="0"/>
        <v>0</v>
      </c>
      <c r="K12" s="228" t="s">
        <v>114</v>
      </c>
    </row>
    <row r="13" spans="1:11" x14ac:dyDescent="0.45">
      <c r="A13" s="232"/>
      <c r="B13" s="19"/>
      <c r="C13" s="19"/>
      <c r="D13" s="19"/>
      <c r="E13" s="231"/>
      <c r="F13" s="231"/>
      <c r="G13" s="341"/>
      <c r="H13" s="226"/>
      <c r="I13" s="233"/>
      <c r="J13" s="227">
        <f t="shared" si="0"/>
        <v>0</v>
      </c>
      <c r="K13" s="228"/>
    </row>
    <row r="14" spans="1:11" x14ac:dyDescent="0.45">
      <c r="A14" s="232"/>
      <c r="B14" s="19"/>
      <c r="C14" s="19"/>
      <c r="D14" s="19"/>
      <c r="E14" s="231"/>
      <c r="F14" s="231"/>
      <c r="G14" s="341"/>
      <c r="H14" s="226"/>
      <c r="I14" s="233"/>
      <c r="J14" s="227">
        <f t="shared" si="0"/>
        <v>0</v>
      </c>
      <c r="K14" s="228"/>
    </row>
    <row r="15" spans="1:11" ht="21.95" customHeight="1" x14ac:dyDescent="0.45">
      <c r="A15" s="228" t="s">
        <v>116</v>
      </c>
      <c r="B15" s="19"/>
      <c r="C15" s="19"/>
      <c r="D15" s="19"/>
      <c r="E15" s="231"/>
      <c r="F15" s="231"/>
      <c r="G15" s="341"/>
      <c r="H15" s="226"/>
      <c r="I15" s="234"/>
      <c r="J15" s="227">
        <f t="shared" si="0"/>
        <v>0</v>
      </c>
      <c r="K15" s="235" t="s">
        <v>117</v>
      </c>
    </row>
    <row r="16" spans="1:11" ht="21.95" customHeight="1" x14ac:dyDescent="0.45">
      <c r="A16" s="228"/>
      <c r="B16" s="19"/>
      <c r="C16" s="19"/>
      <c r="D16" s="19"/>
      <c r="E16" s="231"/>
      <c r="F16" s="231"/>
      <c r="G16" s="341"/>
      <c r="H16" s="226"/>
      <c r="I16" s="234"/>
      <c r="J16" s="227">
        <f t="shared" si="0"/>
        <v>0</v>
      </c>
      <c r="K16" s="235"/>
    </row>
    <row r="17" spans="1:11" ht="21.95" customHeight="1" x14ac:dyDescent="0.45">
      <c r="A17" s="228"/>
      <c r="B17" s="19"/>
      <c r="C17" s="19"/>
      <c r="D17" s="19"/>
      <c r="E17" s="231"/>
      <c r="F17" s="231"/>
      <c r="G17" s="341"/>
      <c r="H17" s="226"/>
      <c r="I17" s="234"/>
      <c r="J17" s="227">
        <f t="shared" si="0"/>
        <v>0</v>
      </c>
      <c r="K17" s="235"/>
    </row>
    <row r="18" spans="1:11" x14ac:dyDescent="0.45">
      <c r="A18" s="236" t="s">
        <v>118</v>
      </c>
      <c r="B18" s="19"/>
      <c r="C18" s="19"/>
      <c r="D18" s="19"/>
      <c r="E18" s="231"/>
      <c r="F18" s="231"/>
      <c r="G18" s="341"/>
      <c r="H18" s="19"/>
      <c r="I18" s="13"/>
      <c r="J18" s="227">
        <f t="shared" si="0"/>
        <v>0</v>
      </c>
      <c r="K18" s="236" t="s">
        <v>119</v>
      </c>
    </row>
    <row r="19" spans="1:11" x14ac:dyDescent="0.45">
      <c r="A19" s="237" t="s">
        <v>120</v>
      </c>
      <c r="B19" s="19"/>
      <c r="C19" s="19"/>
      <c r="D19" s="19"/>
      <c r="E19" s="231"/>
      <c r="F19" s="231"/>
      <c r="G19" s="341"/>
      <c r="H19" s="19"/>
      <c r="I19" s="13"/>
      <c r="J19" s="227">
        <f t="shared" si="0"/>
        <v>0</v>
      </c>
      <c r="K19" s="232"/>
    </row>
    <row r="20" spans="1:11" x14ac:dyDescent="0.45">
      <c r="A20" s="236"/>
      <c r="B20" s="19"/>
      <c r="C20" s="19"/>
      <c r="D20" s="19"/>
      <c r="E20" s="231"/>
      <c r="F20" s="231"/>
      <c r="G20" s="341"/>
      <c r="H20" s="19"/>
      <c r="I20" s="13"/>
      <c r="J20" s="227">
        <f t="shared" si="0"/>
        <v>0</v>
      </c>
      <c r="K20" s="232"/>
    </row>
    <row r="21" spans="1:11" x14ac:dyDescent="0.45">
      <c r="A21" s="236" t="s">
        <v>121</v>
      </c>
      <c r="B21" s="19"/>
      <c r="C21" s="19"/>
      <c r="D21" s="238"/>
      <c r="E21" s="19"/>
      <c r="F21" s="19"/>
      <c r="G21" s="341"/>
      <c r="H21" s="19"/>
      <c r="I21" s="13"/>
      <c r="J21" s="227">
        <f>I21</f>
        <v>0</v>
      </c>
      <c r="K21" s="228" t="s">
        <v>122</v>
      </c>
    </row>
    <row r="22" spans="1:11" ht="21.95" customHeight="1" x14ac:dyDescent="0.45">
      <c r="A22" s="236" t="s">
        <v>123</v>
      </c>
      <c r="B22" s="19"/>
      <c r="C22" s="19"/>
      <c r="D22" s="238"/>
      <c r="E22" s="231"/>
      <c r="F22" s="19"/>
      <c r="G22" s="341"/>
      <c r="H22" s="19"/>
      <c r="I22" s="13"/>
      <c r="J22" s="227">
        <f t="shared" ref="J22:J32" si="1">I22/15</f>
        <v>0</v>
      </c>
      <c r="K22" s="239" t="s">
        <v>117</v>
      </c>
    </row>
    <row r="23" spans="1:11" x14ac:dyDescent="0.45">
      <c r="A23" s="236"/>
      <c r="B23" s="19"/>
      <c r="C23" s="19"/>
      <c r="D23" s="238"/>
      <c r="E23" s="231"/>
      <c r="F23" s="19"/>
      <c r="G23" s="257"/>
      <c r="H23" s="19"/>
      <c r="I23" s="13"/>
      <c r="J23" s="227">
        <f>I23/15</f>
        <v>0</v>
      </c>
      <c r="K23" s="239"/>
    </row>
    <row r="24" spans="1:11" x14ac:dyDescent="0.45">
      <c r="A24" s="240" t="s">
        <v>124</v>
      </c>
      <c r="B24" s="497"/>
      <c r="C24" s="497"/>
      <c r="D24" s="500"/>
      <c r="E24" s="497"/>
      <c r="F24" s="497"/>
      <c r="G24" s="497"/>
      <c r="H24" s="497"/>
      <c r="I24" s="497"/>
      <c r="J24" s="489"/>
      <c r="K24" s="236"/>
    </row>
    <row r="25" spans="1:11" x14ac:dyDescent="0.45">
      <c r="A25" s="236" t="s">
        <v>125</v>
      </c>
      <c r="B25" s="19"/>
      <c r="C25" s="19"/>
      <c r="D25" s="238"/>
      <c r="E25" s="19"/>
      <c r="F25" s="19"/>
      <c r="G25" s="257"/>
      <c r="H25" s="19"/>
      <c r="I25" s="13"/>
      <c r="J25" s="227">
        <f t="shared" si="1"/>
        <v>0</v>
      </c>
      <c r="K25" s="236" t="s">
        <v>126</v>
      </c>
    </row>
    <row r="26" spans="1:11" x14ac:dyDescent="0.45">
      <c r="A26" s="241"/>
      <c r="B26" s="19"/>
      <c r="C26" s="19"/>
      <c r="D26" s="238"/>
      <c r="E26" s="19"/>
      <c r="F26" s="19"/>
      <c r="G26" s="257"/>
      <c r="H26" s="19"/>
      <c r="I26" s="13"/>
      <c r="J26" s="227">
        <f t="shared" si="1"/>
        <v>0</v>
      </c>
      <c r="K26" s="236" t="s">
        <v>127</v>
      </c>
    </row>
    <row r="27" spans="1:11" x14ac:dyDescent="0.45">
      <c r="A27" s="241"/>
      <c r="B27" s="19"/>
      <c r="C27" s="19"/>
      <c r="D27" s="238"/>
      <c r="E27" s="19"/>
      <c r="F27" s="19"/>
      <c r="G27" s="257"/>
      <c r="H27" s="19"/>
      <c r="I27" s="13"/>
      <c r="J27" s="227">
        <f t="shared" si="1"/>
        <v>0</v>
      </c>
      <c r="K27" s="236" t="s">
        <v>128</v>
      </c>
    </row>
    <row r="28" spans="1:11" x14ac:dyDescent="0.45">
      <c r="A28" s="241"/>
      <c r="B28" s="19"/>
      <c r="C28" s="19"/>
      <c r="D28" s="238"/>
      <c r="E28" s="19"/>
      <c r="F28" s="19"/>
      <c r="G28" s="257"/>
      <c r="H28" s="19"/>
      <c r="I28" s="13"/>
      <c r="J28" s="227">
        <f t="shared" si="1"/>
        <v>0</v>
      </c>
      <c r="K28" s="236" t="s">
        <v>129</v>
      </c>
    </row>
    <row r="29" spans="1:11" x14ac:dyDescent="0.45">
      <c r="A29" s="236" t="s">
        <v>130</v>
      </c>
      <c r="B29" s="19"/>
      <c r="C29" s="19"/>
      <c r="D29" s="238"/>
      <c r="E29" s="19"/>
      <c r="F29" s="19"/>
      <c r="G29" s="257"/>
      <c r="H29" s="19"/>
      <c r="I29" s="13"/>
      <c r="J29" s="227">
        <f>I29/15</f>
        <v>0</v>
      </c>
      <c r="K29" s="236"/>
    </row>
    <row r="30" spans="1:11" x14ac:dyDescent="0.45">
      <c r="A30" s="236"/>
      <c r="B30" s="19"/>
      <c r="C30" s="19"/>
      <c r="D30" s="238"/>
      <c r="E30" s="19"/>
      <c r="F30" s="19"/>
      <c r="G30" s="257"/>
      <c r="H30" s="19"/>
      <c r="I30" s="13"/>
      <c r="J30" s="227">
        <f>I30/15</f>
        <v>0</v>
      </c>
      <c r="K30" s="242"/>
    </row>
    <row r="31" spans="1:11" x14ac:dyDescent="0.45">
      <c r="A31" s="236"/>
      <c r="B31" s="19"/>
      <c r="C31" s="19"/>
      <c r="D31" s="238"/>
      <c r="E31" s="19"/>
      <c r="F31" s="19"/>
      <c r="G31" s="257"/>
      <c r="H31" s="19"/>
      <c r="I31" s="13"/>
      <c r="J31" s="227">
        <f>I31/15</f>
        <v>0</v>
      </c>
      <c r="K31" s="242"/>
    </row>
    <row r="32" spans="1:11" x14ac:dyDescent="0.45">
      <c r="A32" s="241"/>
      <c r="B32" s="19"/>
      <c r="C32" s="19"/>
      <c r="D32" s="238"/>
      <c r="E32" s="19"/>
      <c r="F32" s="19"/>
      <c r="G32" s="257"/>
      <c r="H32" s="19"/>
      <c r="I32" s="13"/>
      <c r="J32" s="227">
        <f t="shared" si="1"/>
        <v>0</v>
      </c>
      <c r="K32" s="243"/>
    </row>
    <row r="33" spans="1:11" x14ac:dyDescent="0.45">
      <c r="A33" s="236" t="s">
        <v>131</v>
      </c>
      <c r="B33" s="19"/>
      <c r="C33" s="19"/>
      <c r="D33" s="238"/>
      <c r="E33" s="19"/>
      <c r="F33" s="19"/>
      <c r="G33" s="257"/>
      <c r="H33" s="19"/>
      <c r="I33" s="13"/>
      <c r="J33" s="227">
        <f>I33/15</f>
        <v>0</v>
      </c>
      <c r="K33" s="244" t="s">
        <v>132</v>
      </c>
    </row>
    <row r="34" spans="1:11" x14ac:dyDescent="0.45">
      <c r="A34" s="236"/>
      <c r="B34" s="19"/>
      <c r="C34" s="19"/>
      <c r="D34" s="238"/>
      <c r="E34" s="19"/>
      <c r="F34" s="19"/>
      <c r="G34" s="257"/>
      <c r="H34" s="19"/>
      <c r="I34" s="13"/>
      <c r="J34" s="227">
        <f t="shared" ref="J34:J41" si="2">I34/15</f>
        <v>0</v>
      </c>
      <c r="K34" s="244"/>
    </row>
    <row r="35" spans="1:11" x14ac:dyDescent="0.45">
      <c r="A35" s="236"/>
      <c r="B35" s="19"/>
      <c r="C35" s="19"/>
      <c r="D35" s="238"/>
      <c r="E35" s="19"/>
      <c r="F35" s="19"/>
      <c r="G35" s="257"/>
      <c r="H35" s="19"/>
      <c r="I35" s="13"/>
      <c r="J35" s="227">
        <f t="shared" si="2"/>
        <v>0</v>
      </c>
      <c r="K35" s="244"/>
    </row>
    <row r="36" spans="1:11" x14ac:dyDescent="0.45">
      <c r="A36" s="241"/>
      <c r="B36" s="19"/>
      <c r="C36" s="19"/>
      <c r="D36" s="238"/>
      <c r="E36" s="19"/>
      <c r="F36" s="19"/>
      <c r="G36" s="257"/>
      <c r="H36" s="19"/>
      <c r="I36" s="13"/>
      <c r="J36" s="227">
        <f t="shared" si="2"/>
        <v>0</v>
      </c>
      <c r="K36" s="244"/>
    </row>
    <row r="37" spans="1:11" x14ac:dyDescent="0.45">
      <c r="A37" s="236" t="s">
        <v>133</v>
      </c>
      <c r="B37" s="19"/>
      <c r="C37" s="19"/>
      <c r="D37" s="238"/>
      <c r="E37" s="19"/>
      <c r="F37" s="19"/>
      <c r="G37" s="257"/>
      <c r="H37" s="19"/>
      <c r="I37" s="13"/>
      <c r="J37" s="227">
        <f t="shared" si="2"/>
        <v>0</v>
      </c>
      <c r="K37" s="244" t="s">
        <v>134</v>
      </c>
    </row>
    <row r="38" spans="1:11" x14ac:dyDescent="0.45">
      <c r="A38" s="241"/>
      <c r="B38" s="19"/>
      <c r="C38" s="19"/>
      <c r="D38" s="238"/>
      <c r="E38" s="19"/>
      <c r="F38" s="19"/>
      <c r="G38" s="257"/>
      <c r="H38" s="19"/>
      <c r="I38" s="13"/>
      <c r="J38" s="227">
        <f t="shared" si="2"/>
        <v>0</v>
      </c>
      <c r="K38" s="243"/>
    </row>
    <row r="39" spans="1:11" x14ac:dyDescent="0.45">
      <c r="A39" s="241"/>
      <c r="B39" s="19"/>
      <c r="C39" s="19"/>
      <c r="D39" s="238"/>
      <c r="E39" s="19"/>
      <c r="F39" s="19"/>
      <c r="G39" s="257"/>
      <c r="H39" s="19"/>
      <c r="I39" s="13"/>
      <c r="J39" s="227">
        <f t="shared" si="2"/>
        <v>0</v>
      </c>
      <c r="K39" s="243"/>
    </row>
    <row r="40" spans="1:11" x14ac:dyDescent="0.45">
      <c r="A40" s="241"/>
      <c r="B40" s="19"/>
      <c r="C40" s="19"/>
      <c r="D40" s="238"/>
      <c r="E40" s="19"/>
      <c r="F40" s="19"/>
      <c r="G40" s="257"/>
      <c r="H40" s="19"/>
      <c r="I40" s="13"/>
      <c r="J40" s="227">
        <f t="shared" si="2"/>
        <v>0</v>
      </c>
      <c r="K40" s="243"/>
    </row>
    <row r="41" spans="1:11" x14ac:dyDescent="0.45">
      <c r="A41" s="241"/>
      <c r="B41" s="19"/>
      <c r="C41" s="19"/>
      <c r="D41" s="238"/>
      <c r="E41" s="19"/>
      <c r="F41" s="19"/>
      <c r="G41" s="257"/>
      <c r="H41" s="19"/>
      <c r="I41" s="13"/>
      <c r="J41" s="227">
        <f t="shared" si="2"/>
        <v>0</v>
      </c>
      <c r="K41" s="243"/>
    </row>
    <row r="42" spans="1:11" x14ac:dyDescent="0.45">
      <c r="A42" s="245"/>
      <c r="B42" s="246"/>
      <c r="C42" s="246"/>
      <c r="D42" s="247"/>
      <c r="E42" s="246"/>
      <c r="F42" s="246"/>
      <c r="G42" s="582"/>
      <c r="H42" s="246"/>
      <c r="I42" s="248"/>
      <c r="J42" s="249">
        <f>I42/15</f>
        <v>0</v>
      </c>
      <c r="K42" s="250"/>
    </row>
    <row r="43" spans="1:11" x14ac:dyDescent="0.45">
      <c r="A43" s="251" t="s">
        <v>135</v>
      </c>
      <c r="B43" s="501"/>
      <c r="C43" s="502"/>
      <c r="D43" s="501"/>
      <c r="E43" s="501"/>
      <c r="F43" s="501"/>
      <c r="G43" s="501"/>
      <c r="H43" s="501"/>
      <c r="I43" s="501"/>
      <c r="J43" s="489"/>
      <c r="K43" s="252"/>
    </row>
    <row r="44" spans="1:11" x14ac:dyDescent="0.45">
      <c r="A44" s="240" t="s">
        <v>136</v>
      </c>
      <c r="B44" s="497"/>
      <c r="C44" s="500"/>
      <c r="D44" s="497"/>
      <c r="E44" s="497"/>
      <c r="F44" s="497"/>
      <c r="G44" s="497"/>
      <c r="H44" s="497"/>
      <c r="I44" s="497"/>
      <c r="J44" s="489"/>
      <c r="K44" s="236"/>
    </row>
    <row r="45" spans="1:11" x14ac:dyDescent="0.45">
      <c r="A45" s="236" t="s">
        <v>137</v>
      </c>
      <c r="B45" s="19"/>
      <c r="C45" s="238"/>
      <c r="D45" s="19"/>
      <c r="E45" s="19"/>
      <c r="F45" s="19"/>
      <c r="G45" s="257"/>
      <c r="H45" s="19"/>
      <c r="I45" s="253"/>
      <c r="J45" s="227">
        <f>I45</f>
        <v>0</v>
      </c>
      <c r="K45" s="236" t="s">
        <v>138</v>
      </c>
    </row>
    <row r="46" spans="1:11" x14ac:dyDescent="0.45">
      <c r="A46" s="236" t="s">
        <v>139</v>
      </c>
      <c r="B46" s="19"/>
      <c r="C46" s="19"/>
      <c r="D46" s="238"/>
      <c r="E46" s="231"/>
      <c r="F46" s="19"/>
      <c r="G46" s="257"/>
      <c r="H46" s="19"/>
      <c r="I46" s="253"/>
      <c r="J46" s="227">
        <f>I46</f>
        <v>0</v>
      </c>
      <c r="K46" s="236" t="s">
        <v>140</v>
      </c>
    </row>
    <row r="47" spans="1:11" s="35" customFormat="1" hidden="1" x14ac:dyDescent="0.45">
      <c r="A47" s="254" t="s">
        <v>141</v>
      </c>
      <c r="B47" s="37"/>
      <c r="C47" s="37"/>
      <c r="D47" s="255"/>
      <c r="E47" s="48"/>
      <c r="F47" s="37"/>
      <c r="G47" s="604"/>
      <c r="H47" s="37"/>
      <c r="I47" s="37"/>
      <c r="J47" s="227">
        <f t="shared" ref="J47:J63" si="3">I47/15</f>
        <v>0</v>
      </c>
      <c r="K47" s="254" t="s">
        <v>142</v>
      </c>
    </row>
    <row r="48" spans="1:11" s="35" customFormat="1" hidden="1" x14ac:dyDescent="0.45">
      <c r="A48" s="254" t="s">
        <v>143</v>
      </c>
      <c r="B48" s="37"/>
      <c r="C48" s="37"/>
      <c r="D48" s="255"/>
      <c r="E48" s="48"/>
      <c r="F48" s="37"/>
      <c r="G48" s="604"/>
      <c r="H48" s="37"/>
      <c r="I48" s="256"/>
      <c r="J48" s="227">
        <f t="shared" si="3"/>
        <v>0</v>
      </c>
      <c r="K48" s="254" t="s">
        <v>144</v>
      </c>
    </row>
    <row r="49" spans="1:11" s="35" customFormat="1" hidden="1" x14ac:dyDescent="0.45">
      <c r="A49" s="254" t="s">
        <v>145</v>
      </c>
      <c r="B49" s="37"/>
      <c r="C49" s="37"/>
      <c r="D49" s="255"/>
      <c r="E49" s="48"/>
      <c r="F49" s="37"/>
      <c r="G49" s="604"/>
      <c r="H49" s="37"/>
      <c r="I49" s="256"/>
      <c r="J49" s="227">
        <f t="shared" si="3"/>
        <v>0</v>
      </c>
      <c r="K49" s="254"/>
    </row>
    <row r="50" spans="1:11" x14ac:dyDescent="0.45">
      <c r="A50" s="236" t="s">
        <v>146</v>
      </c>
      <c r="B50" s="19"/>
      <c r="C50" s="19"/>
      <c r="D50" s="238"/>
      <c r="E50" s="231"/>
      <c r="F50" s="19"/>
      <c r="G50" s="257"/>
      <c r="H50" s="19"/>
      <c r="I50" s="646"/>
      <c r="J50" s="227">
        <f t="shared" si="3"/>
        <v>0</v>
      </c>
      <c r="K50" s="236" t="s">
        <v>147</v>
      </c>
    </row>
    <row r="51" spans="1:11" x14ac:dyDescent="0.45">
      <c r="A51" s="241"/>
      <c r="B51" s="19"/>
      <c r="C51" s="19"/>
      <c r="D51" s="238"/>
      <c r="E51" s="231"/>
      <c r="F51" s="19"/>
      <c r="G51" s="257"/>
      <c r="H51" s="19"/>
      <c r="I51" s="13"/>
      <c r="J51" s="227">
        <f t="shared" si="3"/>
        <v>0</v>
      </c>
      <c r="K51" s="236" t="s">
        <v>148</v>
      </c>
    </row>
    <row r="52" spans="1:11" x14ac:dyDescent="0.45">
      <c r="A52" s="241"/>
      <c r="B52" s="19"/>
      <c r="C52" s="19"/>
      <c r="D52" s="238"/>
      <c r="E52" s="231"/>
      <c r="F52" s="19"/>
      <c r="G52" s="257"/>
      <c r="H52" s="19"/>
      <c r="I52" s="13"/>
      <c r="J52" s="227">
        <f t="shared" si="3"/>
        <v>0</v>
      </c>
      <c r="K52" s="236"/>
    </row>
    <row r="53" spans="1:11" x14ac:dyDescent="0.45">
      <c r="A53" s="241"/>
      <c r="B53" s="19"/>
      <c r="C53" s="19"/>
      <c r="D53" s="238"/>
      <c r="E53" s="231"/>
      <c r="F53" s="19"/>
      <c r="G53" s="257"/>
      <c r="H53" s="19"/>
      <c r="I53" s="13"/>
      <c r="J53" s="227">
        <f t="shared" si="3"/>
        <v>0</v>
      </c>
      <c r="K53" s="236"/>
    </row>
    <row r="54" spans="1:11" x14ac:dyDescent="0.45">
      <c r="A54" s="241"/>
      <c r="B54" s="19"/>
      <c r="C54" s="19"/>
      <c r="D54" s="238"/>
      <c r="E54" s="231"/>
      <c r="F54" s="19"/>
      <c r="G54" s="257"/>
      <c r="H54" s="19"/>
      <c r="I54" s="13"/>
      <c r="J54" s="227">
        <f t="shared" si="3"/>
        <v>0</v>
      </c>
      <c r="K54" s="236"/>
    </row>
    <row r="55" spans="1:11" x14ac:dyDescent="0.45">
      <c r="A55" s="241"/>
      <c r="B55" s="19"/>
      <c r="C55" s="19"/>
      <c r="D55" s="238"/>
      <c r="E55" s="231"/>
      <c r="F55" s="19"/>
      <c r="G55" s="257"/>
      <c r="H55" s="19"/>
      <c r="I55" s="13"/>
      <c r="J55" s="227">
        <f t="shared" si="3"/>
        <v>0</v>
      </c>
      <c r="K55" s="236"/>
    </row>
    <row r="56" spans="1:11" x14ac:dyDescent="0.45">
      <c r="A56" s="236" t="s">
        <v>149</v>
      </c>
      <c r="B56" s="19"/>
      <c r="C56" s="19"/>
      <c r="D56" s="238"/>
      <c r="E56" s="231"/>
      <c r="F56" s="19"/>
      <c r="G56" s="257"/>
      <c r="H56" s="19"/>
      <c r="I56" s="646"/>
      <c r="J56" s="227">
        <f t="shared" si="3"/>
        <v>0</v>
      </c>
      <c r="K56" s="236" t="s">
        <v>150</v>
      </c>
    </row>
    <row r="57" spans="1:11" x14ac:dyDescent="0.45">
      <c r="A57" s="241"/>
      <c r="B57" s="19"/>
      <c r="C57" s="19"/>
      <c r="D57" s="238"/>
      <c r="E57" s="231"/>
      <c r="F57" s="19"/>
      <c r="G57" s="257"/>
      <c r="H57" s="19"/>
      <c r="I57" s="13"/>
      <c r="J57" s="227">
        <f t="shared" si="3"/>
        <v>0</v>
      </c>
      <c r="K57" s="236" t="s">
        <v>151</v>
      </c>
    </row>
    <row r="58" spans="1:11" x14ac:dyDescent="0.45">
      <c r="A58" s="241"/>
      <c r="B58" s="19"/>
      <c r="C58" s="19"/>
      <c r="D58" s="238"/>
      <c r="E58" s="231"/>
      <c r="F58" s="19"/>
      <c r="G58" s="257"/>
      <c r="H58" s="19"/>
      <c r="I58" s="13"/>
      <c r="J58" s="227">
        <f t="shared" si="3"/>
        <v>0</v>
      </c>
      <c r="K58" s="236"/>
    </row>
    <row r="59" spans="1:11" x14ac:dyDescent="0.45">
      <c r="A59" s="241"/>
      <c r="B59" s="19"/>
      <c r="C59" s="19"/>
      <c r="D59" s="238"/>
      <c r="E59" s="231"/>
      <c r="F59" s="19"/>
      <c r="G59" s="257"/>
      <c r="H59" s="19"/>
      <c r="I59" s="13"/>
      <c r="J59" s="227">
        <f t="shared" si="3"/>
        <v>0</v>
      </c>
      <c r="K59" s="236"/>
    </row>
    <row r="60" spans="1:11" x14ac:dyDescent="0.45">
      <c r="A60" s="236" t="s">
        <v>152</v>
      </c>
      <c r="B60" s="19"/>
      <c r="C60" s="19"/>
      <c r="D60" s="238"/>
      <c r="E60" s="231"/>
      <c r="F60" s="19"/>
      <c r="G60" s="257"/>
      <c r="H60" s="19"/>
      <c r="I60" s="13"/>
      <c r="J60" s="227">
        <f t="shared" si="3"/>
        <v>0</v>
      </c>
      <c r="K60" s="236" t="s">
        <v>153</v>
      </c>
    </row>
    <row r="61" spans="1:11" x14ac:dyDescent="0.45">
      <c r="A61" s="236" t="s">
        <v>154</v>
      </c>
      <c r="B61" s="19"/>
      <c r="C61" s="19"/>
      <c r="D61" s="238"/>
      <c r="E61" s="231"/>
      <c r="F61" s="19"/>
      <c r="G61" s="257"/>
      <c r="H61" s="19"/>
      <c r="I61" s="13"/>
      <c r="J61" s="227">
        <f t="shared" si="3"/>
        <v>0</v>
      </c>
      <c r="K61" s="236" t="s">
        <v>151</v>
      </c>
    </row>
    <row r="62" spans="1:11" x14ac:dyDescent="0.45">
      <c r="A62" s="236" t="s">
        <v>155</v>
      </c>
      <c r="B62" s="19"/>
      <c r="C62" s="19"/>
      <c r="D62" s="238"/>
      <c r="E62" s="231"/>
      <c r="F62" s="19"/>
      <c r="G62" s="257"/>
      <c r="H62" s="19"/>
      <c r="I62" s="13"/>
      <c r="J62" s="227">
        <f t="shared" si="3"/>
        <v>0</v>
      </c>
      <c r="K62" s="236" t="s">
        <v>156</v>
      </c>
    </row>
    <row r="63" spans="1:11" x14ac:dyDescent="0.45">
      <c r="A63" s="236"/>
      <c r="B63" s="19"/>
      <c r="C63" s="19"/>
      <c r="D63" s="238"/>
      <c r="E63" s="231"/>
      <c r="F63" s="19"/>
      <c r="G63" s="257"/>
      <c r="H63" s="19"/>
      <c r="I63" s="13"/>
      <c r="J63" s="227">
        <f t="shared" si="3"/>
        <v>0</v>
      </c>
      <c r="K63" s="258"/>
    </row>
    <row r="64" spans="1:11" x14ac:dyDescent="0.45">
      <c r="A64" s="171" t="s">
        <v>5</v>
      </c>
      <c r="B64" s="400"/>
      <c r="C64" s="400"/>
      <c r="D64" s="503"/>
      <c r="E64" s="504"/>
      <c r="F64" s="400"/>
      <c r="G64" s="400"/>
      <c r="H64" s="400"/>
      <c r="I64" s="400"/>
      <c r="J64" s="482">
        <f>SUM(J7:J63)</f>
        <v>0</v>
      </c>
      <c r="K64" s="505"/>
    </row>
    <row r="65" spans="1:11" x14ac:dyDescent="0.45">
      <c r="A65" s="260" t="s">
        <v>157</v>
      </c>
      <c r="B65" s="174"/>
      <c r="C65" s="174"/>
      <c r="D65" s="261"/>
      <c r="E65" s="261"/>
      <c r="F65" s="174"/>
      <c r="G65" s="174"/>
      <c r="H65" s="174"/>
      <c r="I65" s="174"/>
      <c r="J65" s="174"/>
      <c r="K65" s="174"/>
    </row>
    <row r="66" spans="1:11" x14ac:dyDescent="0.45">
      <c r="A66" s="262"/>
      <c r="B66" s="174"/>
      <c r="C66" s="174"/>
      <c r="D66" s="261"/>
      <c r="E66" s="261"/>
      <c r="F66" s="174"/>
      <c r="G66" s="174"/>
      <c r="H66" s="174"/>
      <c r="I66" s="174"/>
      <c r="J66" s="174"/>
      <c r="K66" s="174"/>
    </row>
    <row r="67" spans="1:11" x14ac:dyDescent="0.45">
      <c r="B67" s="263"/>
      <c r="C67" s="174"/>
      <c r="D67" s="261"/>
      <c r="E67" s="261"/>
      <c r="F67" s="174"/>
      <c r="G67" s="174"/>
      <c r="H67" s="174"/>
      <c r="I67" s="174"/>
      <c r="J67" s="174"/>
    </row>
  </sheetData>
  <sheetProtection algorithmName="SHA-512" hashValue="EHw+N7BsKhc0dzMa8bPd1yOqduy+uDFez8lgJJcHAJtNXFf4Tmw/xUo6ZBbZ8DHw4dGJ6IF0L2imgx5vBYa+tQ==" saltValue="XUwxu0L3NdPaaaU8+KH2uw==" spinCount="100000" sheet="1" objects="1" scenarios="1"/>
  <mergeCells count="2">
    <mergeCell ref="C2:D2"/>
    <mergeCell ref="K2:K3"/>
  </mergeCells>
  <dataValidations count="1">
    <dataValidation type="list" allowBlank="1" showInputMessage="1" showErrorMessage="1" sqref="G4:G63">
      <formula1>"ปริญญาตรี,บัณฑิตศึกษา"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7" workbookViewId="0">
      <selection activeCell="J41" sqref="J41"/>
    </sheetView>
  </sheetViews>
  <sheetFormatPr defaultColWidth="9" defaultRowHeight="16.5" x14ac:dyDescent="0.35"/>
  <cols>
    <col min="1" max="1" width="22.5703125" style="148" customWidth="1"/>
    <col min="2" max="2" width="7.42578125" style="148" customWidth="1"/>
    <col min="3" max="3" width="7.7109375" style="148" customWidth="1"/>
    <col min="4" max="4" width="7.85546875" style="148" customWidth="1"/>
    <col min="5" max="5" width="42.42578125" style="148" customWidth="1"/>
    <col min="6" max="6" width="36.42578125" style="148" customWidth="1"/>
    <col min="7" max="7" width="9.140625" style="148" customWidth="1"/>
    <col min="8" max="8" width="8.7109375" style="148" customWidth="1"/>
    <col min="9" max="9" width="9" style="148"/>
    <col min="10" max="10" width="8.7109375" style="148" customWidth="1"/>
    <col min="11" max="11" width="67.28515625" style="148" customWidth="1"/>
    <col min="12" max="13" width="9" style="148" customWidth="1"/>
    <col min="14" max="16" width="9" style="148" hidden="1" customWidth="1"/>
    <col min="17" max="17" width="0" style="148" hidden="1" customWidth="1"/>
    <col min="18" max="16384" width="9" style="148"/>
  </cols>
  <sheetData>
    <row r="1" spans="1:16" ht="21" x14ac:dyDescent="0.45">
      <c r="A1" s="264" t="s">
        <v>887</v>
      </c>
      <c r="B1" s="265"/>
      <c r="C1" s="265"/>
      <c r="D1" s="167"/>
      <c r="E1" s="167"/>
      <c r="F1" s="167"/>
      <c r="G1" s="167"/>
      <c r="H1" s="167"/>
      <c r="I1" s="167"/>
      <c r="J1" s="167"/>
      <c r="K1" s="167"/>
      <c r="O1" s="266" t="s">
        <v>158</v>
      </c>
    </row>
    <row r="2" spans="1:16" ht="21" x14ac:dyDescent="0.45">
      <c r="A2" s="267"/>
      <c r="B2" s="267" t="s">
        <v>53</v>
      </c>
      <c r="C2" s="267" t="s">
        <v>159</v>
      </c>
      <c r="D2" s="267" t="s">
        <v>160</v>
      </c>
      <c r="E2" s="267" t="s">
        <v>161</v>
      </c>
      <c r="F2" s="872" t="s">
        <v>162</v>
      </c>
      <c r="G2" s="267" t="s">
        <v>163</v>
      </c>
      <c r="H2" s="267" t="s">
        <v>98</v>
      </c>
      <c r="I2" s="267" t="s">
        <v>100</v>
      </c>
      <c r="J2" s="267" t="s">
        <v>99</v>
      </c>
      <c r="K2" s="874" t="s">
        <v>164</v>
      </c>
      <c r="O2" s="289">
        <v>1</v>
      </c>
      <c r="P2" s="268" t="s">
        <v>165</v>
      </c>
    </row>
    <row r="3" spans="1:16" ht="42" x14ac:dyDescent="0.45">
      <c r="A3" s="269"/>
      <c r="B3" s="269" t="s">
        <v>166</v>
      </c>
      <c r="C3" s="269" t="s">
        <v>166</v>
      </c>
      <c r="D3" s="269" t="s">
        <v>61</v>
      </c>
      <c r="E3" s="270"/>
      <c r="F3" s="873"/>
      <c r="G3" s="270" t="s">
        <v>167</v>
      </c>
      <c r="H3" s="270" t="s">
        <v>104</v>
      </c>
      <c r="I3" s="269" t="s">
        <v>106</v>
      </c>
      <c r="J3" s="271" t="s">
        <v>100</v>
      </c>
      <c r="K3" s="875"/>
      <c r="O3" s="272">
        <v>2</v>
      </c>
      <c r="P3" s="148">
        <v>1</v>
      </c>
    </row>
    <row r="4" spans="1:16" ht="21" x14ac:dyDescent="0.45">
      <c r="A4" s="273" t="s">
        <v>168</v>
      </c>
      <c r="B4" s="11" t="s">
        <v>169</v>
      </c>
      <c r="C4" s="11" t="s">
        <v>170</v>
      </c>
      <c r="D4" s="11" t="s">
        <v>171</v>
      </c>
      <c r="E4" s="259"/>
      <c r="F4" s="226"/>
      <c r="G4" s="226"/>
      <c r="H4" s="226"/>
      <c r="I4" s="13"/>
      <c r="J4" s="274">
        <f>I4</f>
        <v>0</v>
      </c>
      <c r="K4" s="228" t="s">
        <v>172</v>
      </c>
      <c r="O4" s="272">
        <v>3</v>
      </c>
      <c r="P4" s="148">
        <v>2</v>
      </c>
    </row>
    <row r="5" spans="1:16" ht="21" x14ac:dyDescent="0.45">
      <c r="A5" s="273" t="s">
        <v>173</v>
      </c>
      <c r="B5" s="11"/>
      <c r="C5" s="11"/>
      <c r="D5" s="11" t="s">
        <v>174</v>
      </c>
      <c r="E5" s="241"/>
      <c r="F5" s="226"/>
      <c r="G5" s="226"/>
      <c r="H5" s="19"/>
      <c r="I5" s="13"/>
      <c r="J5" s="274">
        <f t="shared" ref="J5:J6" si="0">I5</f>
        <v>0</v>
      </c>
      <c r="K5" s="237" t="s">
        <v>175</v>
      </c>
      <c r="O5" s="289">
        <v>4</v>
      </c>
      <c r="P5" s="148">
        <v>3</v>
      </c>
    </row>
    <row r="6" spans="1:16" ht="21" x14ac:dyDescent="0.45">
      <c r="A6" s="17"/>
      <c r="B6" s="11" t="s">
        <v>176</v>
      </c>
      <c r="C6" s="11" t="s">
        <v>177</v>
      </c>
      <c r="D6" s="11" t="s">
        <v>171</v>
      </c>
      <c r="E6" s="241"/>
      <c r="F6" s="19"/>
      <c r="G6" s="226"/>
      <c r="H6" s="19"/>
      <c r="I6" s="13"/>
      <c r="J6" s="274">
        <f t="shared" si="0"/>
        <v>0</v>
      </c>
      <c r="K6" s="237" t="s">
        <v>178</v>
      </c>
      <c r="O6" s="275" t="s">
        <v>179</v>
      </c>
      <c r="P6" s="148">
        <v>4</v>
      </c>
    </row>
    <row r="7" spans="1:16" ht="21" x14ac:dyDescent="0.45">
      <c r="A7" s="276"/>
      <c r="B7" s="11"/>
      <c r="C7" s="11"/>
      <c r="D7" s="11" t="s">
        <v>174</v>
      </c>
      <c r="E7" s="241"/>
      <c r="F7" s="19"/>
      <c r="G7" s="226"/>
      <c r="H7" s="19"/>
      <c r="I7" s="13"/>
      <c r="J7" s="274">
        <f>I7</f>
        <v>0</v>
      </c>
      <c r="K7" s="237" t="s">
        <v>175</v>
      </c>
      <c r="O7" s="275" t="s">
        <v>180</v>
      </c>
    </row>
    <row r="8" spans="1:16" ht="21" x14ac:dyDescent="0.45">
      <c r="A8" s="276"/>
      <c r="B8" s="11"/>
      <c r="C8" s="11"/>
      <c r="D8" s="11"/>
      <c r="E8" s="241"/>
      <c r="F8" s="19"/>
      <c r="G8" s="226"/>
      <c r="H8" s="19"/>
      <c r="I8" s="257"/>
      <c r="J8" s="274"/>
      <c r="K8" s="237"/>
      <c r="O8" s="275" t="s">
        <v>181</v>
      </c>
    </row>
    <row r="9" spans="1:16" ht="21" x14ac:dyDescent="0.45">
      <c r="A9" s="273" t="s">
        <v>182</v>
      </c>
      <c r="B9" s="11"/>
      <c r="C9" s="11"/>
      <c r="D9" s="11"/>
      <c r="E9" s="241"/>
      <c r="F9" s="19"/>
      <c r="G9" s="226"/>
      <c r="H9" s="19"/>
      <c r="I9" s="13"/>
      <c r="J9" s="274"/>
      <c r="K9" s="277" t="s">
        <v>183</v>
      </c>
      <c r="O9" s="275" t="s">
        <v>184</v>
      </c>
    </row>
    <row r="10" spans="1:16" ht="21" x14ac:dyDescent="0.45">
      <c r="A10" s="273" t="s">
        <v>185</v>
      </c>
      <c r="B10" s="11" t="s">
        <v>169</v>
      </c>
      <c r="C10" s="11"/>
      <c r="D10" s="11" t="s">
        <v>174</v>
      </c>
      <c r="E10" s="278"/>
      <c r="F10" s="226"/>
      <c r="G10" s="226"/>
      <c r="H10" s="279"/>
      <c r="I10" s="13"/>
      <c r="J10" s="274">
        <f>I10/15</f>
        <v>0</v>
      </c>
      <c r="K10" s="277" t="s">
        <v>186</v>
      </c>
      <c r="O10" s="275" t="s">
        <v>187</v>
      </c>
    </row>
    <row r="11" spans="1:16" ht="21" x14ac:dyDescent="0.45">
      <c r="A11" s="273" t="s">
        <v>188</v>
      </c>
      <c r="B11" s="11" t="s">
        <v>176</v>
      </c>
      <c r="C11" s="11"/>
      <c r="D11" s="11" t="s">
        <v>174</v>
      </c>
      <c r="E11" s="241"/>
      <c r="F11" s="19"/>
      <c r="G11" s="226"/>
      <c r="H11" s="19"/>
      <c r="I11" s="13"/>
      <c r="J11" s="274">
        <f t="shared" ref="J11:J21" si="1">I11/15</f>
        <v>0</v>
      </c>
      <c r="K11" s="277" t="s">
        <v>189</v>
      </c>
      <c r="O11" s="275" t="s">
        <v>190</v>
      </c>
    </row>
    <row r="12" spans="1:16" ht="21" x14ac:dyDescent="0.45">
      <c r="A12" s="273" t="s">
        <v>191</v>
      </c>
      <c r="B12" s="11"/>
      <c r="C12" s="11"/>
      <c r="D12" s="11"/>
      <c r="E12" s="241"/>
      <c r="F12" s="19"/>
      <c r="G12" s="226"/>
      <c r="H12" s="19"/>
      <c r="I12" s="13"/>
      <c r="J12" s="274">
        <f t="shared" si="1"/>
        <v>0</v>
      </c>
      <c r="K12" s="237"/>
    </row>
    <row r="13" spans="1:16" ht="21" x14ac:dyDescent="0.45">
      <c r="A13" s="17"/>
      <c r="B13" s="11"/>
      <c r="C13" s="11"/>
      <c r="D13" s="11"/>
      <c r="E13" s="241"/>
      <c r="F13" s="19"/>
      <c r="G13" s="226"/>
      <c r="H13" s="19"/>
      <c r="I13" s="13"/>
      <c r="J13" s="274">
        <f t="shared" si="1"/>
        <v>0</v>
      </c>
      <c r="K13" s="276"/>
    </row>
    <row r="14" spans="1:16" ht="21" x14ac:dyDescent="0.45">
      <c r="A14" s="17"/>
      <c r="B14" s="11"/>
      <c r="C14" s="11"/>
      <c r="D14" s="11"/>
      <c r="E14" s="241"/>
      <c r="F14" s="19"/>
      <c r="G14" s="226"/>
      <c r="H14" s="19"/>
      <c r="I14" s="13"/>
      <c r="J14" s="274">
        <f t="shared" si="1"/>
        <v>0</v>
      </c>
      <c r="K14" s="276"/>
    </row>
    <row r="15" spans="1:16" ht="21" x14ac:dyDescent="0.45">
      <c r="A15" s="273" t="s">
        <v>192</v>
      </c>
      <c r="B15" s="11" t="s">
        <v>169</v>
      </c>
      <c r="C15" s="11"/>
      <c r="D15" s="11"/>
      <c r="E15" s="241"/>
      <c r="F15" s="226"/>
      <c r="G15" s="226"/>
      <c r="H15" s="19"/>
      <c r="I15" s="13"/>
      <c r="J15" s="274">
        <f t="shared" si="1"/>
        <v>0</v>
      </c>
      <c r="K15" s="277" t="s">
        <v>193</v>
      </c>
    </row>
    <row r="16" spans="1:16" ht="21" x14ac:dyDescent="0.45">
      <c r="A16" s="273" t="s">
        <v>173</v>
      </c>
      <c r="B16" s="11" t="s">
        <v>176</v>
      </c>
      <c r="C16" s="11"/>
      <c r="D16" s="11"/>
      <c r="E16" s="11"/>
      <c r="F16" s="19"/>
      <c r="G16" s="226"/>
      <c r="H16" s="11"/>
      <c r="I16" s="13"/>
      <c r="J16" s="274">
        <f t="shared" si="1"/>
        <v>0</v>
      </c>
      <c r="K16" s="277" t="s">
        <v>194</v>
      </c>
    </row>
    <row r="17" spans="1:11" ht="21" x14ac:dyDescent="0.45">
      <c r="A17" s="17" t="s">
        <v>195</v>
      </c>
      <c r="B17" s="11"/>
      <c r="C17" s="11"/>
      <c r="D17" s="11"/>
      <c r="E17" s="11"/>
      <c r="F17" s="16"/>
      <c r="G17" s="226"/>
      <c r="H17" s="16"/>
      <c r="I17" s="13"/>
      <c r="J17" s="274">
        <f t="shared" si="1"/>
        <v>0</v>
      </c>
      <c r="K17" s="276"/>
    </row>
    <row r="18" spans="1:11" ht="21" x14ac:dyDescent="0.45">
      <c r="A18" s="17" t="s">
        <v>196</v>
      </c>
      <c r="B18" s="11"/>
      <c r="C18" s="11"/>
      <c r="D18" s="11"/>
      <c r="E18" s="241"/>
      <c r="F18" s="19"/>
      <c r="G18" s="226"/>
      <c r="H18" s="19"/>
      <c r="I18" s="13"/>
      <c r="J18" s="274">
        <f t="shared" si="1"/>
        <v>0</v>
      </c>
      <c r="K18" s="276"/>
    </row>
    <row r="19" spans="1:11" ht="21" x14ac:dyDescent="0.45">
      <c r="A19" s="17"/>
      <c r="B19" s="11"/>
      <c r="C19" s="11"/>
      <c r="D19" s="11"/>
      <c r="E19" s="241"/>
      <c r="F19" s="19"/>
      <c r="G19" s="226"/>
      <c r="H19" s="19"/>
      <c r="I19" s="13"/>
      <c r="J19" s="274">
        <f t="shared" si="1"/>
        <v>0</v>
      </c>
      <c r="K19" s="276"/>
    </row>
    <row r="20" spans="1:11" ht="21" x14ac:dyDescent="0.45">
      <c r="A20" s="17"/>
      <c r="B20" s="11"/>
      <c r="C20" s="11"/>
      <c r="D20" s="11"/>
      <c r="E20" s="241"/>
      <c r="F20" s="19"/>
      <c r="G20" s="226"/>
      <c r="H20" s="19"/>
      <c r="I20" s="13"/>
      <c r="J20" s="274">
        <f t="shared" si="1"/>
        <v>0</v>
      </c>
      <c r="K20" s="276"/>
    </row>
    <row r="21" spans="1:11" ht="21" x14ac:dyDescent="0.45">
      <c r="A21" s="17"/>
      <c r="B21" s="11"/>
      <c r="C21" s="11"/>
      <c r="D21" s="11"/>
      <c r="E21" s="241"/>
      <c r="F21" s="19"/>
      <c r="G21" s="226"/>
      <c r="H21" s="19"/>
      <c r="I21" s="13"/>
      <c r="J21" s="274">
        <f t="shared" si="1"/>
        <v>0</v>
      </c>
      <c r="K21" s="276"/>
    </row>
    <row r="22" spans="1:11" ht="21" x14ac:dyDescent="0.45">
      <c r="A22" s="273" t="s">
        <v>197</v>
      </c>
      <c r="B22" s="11" t="s">
        <v>169</v>
      </c>
      <c r="C22" s="11" t="s">
        <v>198</v>
      </c>
      <c r="D22" s="11" t="s">
        <v>171</v>
      </c>
      <c r="E22" s="241"/>
      <c r="F22" s="226"/>
      <c r="G22" s="226"/>
      <c r="H22" s="19"/>
      <c r="I22" s="13"/>
      <c r="J22" s="274">
        <f>I22</f>
        <v>0</v>
      </c>
      <c r="K22" s="237" t="s">
        <v>199</v>
      </c>
    </row>
    <row r="23" spans="1:11" ht="21" x14ac:dyDescent="0.45">
      <c r="A23" s="273" t="s">
        <v>200</v>
      </c>
      <c r="B23" s="11"/>
      <c r="C23" s="11"/>
      <c r="D23" s="11"/>
      <c r="E23" s="241"/>
      <c r="F23" s="19"/>
      <c r="G23" s="226"/>
      <c r="H23" s="19"/>
      <c r="I23" s="13"/>
      <c r="J23" s="274">
        <f t="shared" ref="J23:J24" si="2">I23</f>
        <v>0</v>
      </c>
      <c r="K23" s="236" t="s">
        <v>201</v>
      </c>
    </row>
    <row r="24" spans="1:11" ht="21" x14ac:dyDescent="0.45">
      <c r="A24" s="17"/>
      <c r="B24" s="11"/>
      <c r="C24" s="11"/>
      <c r="D24" s="11"/>
      <c r="E24" s="241"/>
      <c r="F24" s="19"/>
      <c r="G24" s="226"/>
      <c r="H24" s="19"/>
      <c r="I24" s="13"/>
      <c r="J24" s="274">
        <f t="shared" si="2"/>
        <v>0</v>
      </c>
      <c r="K24" s="236" t="s">
        <v>202</v>
      </c>
    </row>
    <row r="25" spans="1:11" ht="21" x14ac:dyDescent="0.45">
      <c r="A25" s="17"/>
      <c r="B25" s="11"/>
      <c r="C25" s="11"/>
      <c r="D25" s="11"/>
      <c r="E25" s="241"/>
      <c r="F25" s="19"/>
      <c r="G25" s="226"/>
      <c r="H25" s="19"/>
      <c r="I25" s="13"/>
      <c r="J25" s="274">
        <f>I25</f>
        <v>0</v>
      </c>
      <c r="K25" s="276"/>
    </row>
    <row r="26" spans="1:11" ht="21" x14ac:dyDescent="0.45">
      <c r="A26" s="273" t="s">
        <v>203</v>
      </c>
      <c r="B26" s="11"/>
      <c r="C26" s="11"/>
      <c r="D26" s="11"/>
      <c r="E26" s="241"/>
      <c r="F26" s="19"/>
      <c r="G26" s="226"/>
      <c r="H26" s="19"/>
      <c r="I26" s="13"/>
      <c r="J26" s="274">
        <f>I26/15</f>
        <v>0</v>
      </c>
      <c r="K26" s="277" t="s">
        <v>204</v>
      </c>
    </row>
    <row r="27" spans="1:11" ht="21" x14ac:dyDescent="0.45">
      <c r="A27" s="273" t="s">
        <v>200</v>
      </c>
      <c r="B27" s="11"/>
      <c r="C27" s="11"/>
      <c r="D27" s="11"/>
      <c r="E27" s="241"/>
      <c r="F27" s="19"/>
      <c r="G27" s="226"/>
      <c r="H27" s="19"/>
      <c r="I27" s="13"/>
      <c r="J27" s="274">
        <f t="shared" ref="J27:J39" si="3">I27/15</f>
        <v>0</v>
      </c>
      <c r="K27" s="276"/>
    </row>
    <row r="28" spans="1:11" ht="21" x14ac:dyDescent="0.45">
      <c r="A28" s="17"/>
      <c r="B28" s="11"/>
      <c r="C28" s="11"/>
      <c r="D28" s="11"/>
      <c r="E28" s="241"/>
      <c r="F28" s="19"/>
      <c r="G28" s="226"/>
      <c r="H28" s="19"/>
      <c r="I28" s="13"/>
      <c r="J28" s="274">
        <f t="shared" si="3"/>
        <v>0</v>
      </c>
      <c r="K28" s="276"/>
    </row>
    <row r="29" spans="1:11" ht="21" x14ac:dyDescent="0.45">
      <c r="A29" s="17"/>
      <c r="B29" s="11"/>
      <c r="C29" s="11"/>
      <c r="D29" s="11"/>
      <c r="E29" s="241"/>
      <c r="F29" s="19"/>
      <c r="G29" s="226"/>
      <c r="H29" s="19"/>
      <c r="I29" s="13"/>
      <c r="J29" s="274">
        <f t="shared" si="3"/>
        <v>0</v>
      </c>
      <c r="K29" s="276"/>
    </row>
    <row r="30" spans="1:11" ht="21" x14ac:dyDescent="0.45">
      <c r="A30" s="17"/>
      <c r="B30" s="11"/>
      <c r="C30" s="11"/>
      <c r="D30" s="11"/>
      <c r="E30" s="241"/>
      <c r="F30" s="19"/>
      <c r="G30" s="226"/>
      <c r="H30" s="19"/>
      <c r="I30" s="13"/>
      <c r="J30" s="274">
        <f t="shared" si="3"/>
        <v>0</v>
      </c>
      <c r="K30" s="276"/>
    </row>
    <row r="31" spans="1:11" ht="21" x14ac:dyDescent="0.45">
      <c r="A31" s="273" t="s">
        <v>205</v>
      </c>
      <c r="B31" s="11"/>
      <c r="C31" s="11"/>
      <c r="D31" s="11"/>
      <c r="E31" s="241"/>
      <c r="F31" s="19"/>
      <c r="G31" s="226"/>
      <c r="H31" s="19"/>
      <c r="I31" s="13"/>
      <c r="J31" s="274">
        <f t="shared" si="3"/>
        <v>0</v>
      </c>
      <c r="K31" s="237" t="s">
        <v>119</v>
      </c>
    </row>
    <row r="32" spans="1:11" ht="21" x14ac:dyDescent="0.45">
      <c r="A32" s="273" t="s">
        <v>206</v>
      </c>
      <c r="B32" s="11"/>
      <c r="C32" s="11"/>
      <c r="D32" s="11"/>
      <c r="E32" s="241"/>
      <c r="F32" s="19"/>
      <c r="G32" s="226"/>
      <c r="H32" s="19"/>
      <c r="I32" s="13"/>
      <c r="J32" s="274">
        <f t="shared" si="3"/>
        <v>0</v>
      </c>
      <c r="K32" s="17"/>
    </row>
    <row r="33" spans="1:11" ht="21" x14ac:dyDescent="0.45">
      <c r="A33" s="17"/>
      <c r="B33" s="11"/>
      <c r="C33" s="11"/>
      <c r="D33" s="11"/>
      <c r="E33" s="241"/>
      <c r="F33" s="19"/>
      <c r="G33" s="226"/>
      <c r="H33" s="19"/>
      <c r="I33" s="13"/>
      <c r="J33" s="274">
        <f t="shared" si="3"/>
        <v>0</v>
      </c>
      <c r="K33" s="17"/>
    </row>
    <row r="34" spans="1:11" ht="21" x14ac:dyDescent="0.45">
      <c r="A34" s="17"/>
      <c r="B34" s="11"/>
      <c r="C34" s="11"/>
      <c r="D34" s="11"/>
      <c r="E34" s="241"/>
      <c r="F34" s="19"/>
      <c r="G34" s="226"/>
      <c r="H34" s="19"/>
      <c r="I34" s="13"/>
      <c r="J34" s="274">
        <f t="shared" si="3"/>
        <v>0</v>
      </c>
      <c r="K34" s="17"/>
    </row>
    <row r="35" spans="1:11" ht="21" x14ac:dyDescent="0.45">
      <c r="A35" s="17"/>
      <c r="B35" s="11"/>
      <c r="C35" s="11"/>
      <c r="D35" s="11"/>
      <c r="E35" s="241"/>
      <c r="F35" s="19"/>
      <c r="G35" s="226"/>
      <c r="H35" s="19"/>
      <c r="I35" s="13"/>
      <c r="J35" s="274">
        <f t="shared" si="3"/>
        <v>0</v>
      </c>
      <c r="K35" s="17"/>
    </row>
    <row r="36" spans="1:11" ht="21" x14ac:dyDescent="0.45">
      <c r="A36" s="273" t="s">
        <v>207</v>
      </c>
      <c r="B36" s="11"/>
      <c r="C36" s="11"/>
      <c r="D36" s="11"/>
      <c r="E36" s="241"/>
      <c r="F36" s="19"/>
      <c r="G36" s="226"/>
      <c r="H36" s="19"/>
      <c r="I36" s="13"/>
      <c r="J36" s="274">
        <f t="shared" si="3"/>
        <v>0</v>
      </c>
      <c r="K36" s="237" t="s">
        <v>208</v>
      </c>
    </row>
    <row r="37" spans="1:11" ht="21" x14ac:dyDescent="0.45">
      <c r="A37" s="273" t="s">
        <v>209</v>
      </c>
      <c r="B37" s="11"/>
      <c r="C37" s="11"/>
      <c r="D37" s="11"/>
      <c r="E37" s="241"/>
      <c r="F37" s="19"/>
      <c r="G37" s="226"/>
      <c r="H37" s="19"/>
      <c r="I37" s="13"/>
      <c r="J37" s="274">
        <f t="shared" si="3"/>
        <v>0</v>
      </c>
      <c r="K37" s="276"/>
    </row>
    <row r="38" spans="1:11" ht="21" x14ac:dyDescent="0.45">
      <c r="A38" s="17"/>
      <c r="B38" s="11"/>
      <c r="C38" s="11"/>
      <c r="D38" s="11"/>
      <c r="E38" s="11"/>
      <c r="F38" s="16"/>
      <c r="G38" s="226"/>
      <c r="H38" s="16"/>
      <c r="I38" s="29"/>
      <c r="J38" s="274">
        <f t="shared" si="3"/>
        <v>0</v>
      </c>
      <c r="K38" s="17"/>
    </row>
    <row r="39" spans="1:11" ht="21" x14ac:dyDescent="0.45">
      <c r="A39" s="17"/>
      <c r="B39" s="12"/>
      <c r="C39" s="12"/>
      <c r="D39" s="12"/>
      <c r="E39" s="11"/>
      <c r="F39" s="16"/>
      <c r="G39" s="226"/>
      <c r="H39" s="16"/>
      <c r="I39" s="29"/>
      <c r="J39" s="274">
        <f t="shared" si="3"/>
        <v>0</v>
      </c>
      <c r="K39" s="63"/>
    </row>
    <row r="40" spans="1:11" ht="21" x14ac:dyDescent="0.45">
      <c r="A40" s="17"/>
      <c r="B40" s="12"/>
      <c r="C40" s="12"/>
      <c r="D40" s="12"/>
      <c r="E40" s="11"/>
      <c r="F40" s="16"/>
      <c r="G40" s="226"/>
      <c r="H40" s="16"/>
      <c r="I40" s="29"/>
      <c r="J40" s="274">
        <f>I40/15</f>
        <v>0</v>
      </c>
      <c r="K40" s="54"/>
    </row>
    <row r="41" spans="1:11" ht="21" x14ac:dyDescent="0.45">
      <c r="A41" s="639" t="s">
        <v>5</v>
      </c>
      <c r="B41" s="640"/>
      <c r="C41" s="640"/>
      <c r="D41" s="641"/>
      <c r="E41" s="641"/>
      <c r="F41" s="641"/>
      <c r="G41" s="641"/>
      <c r="H41" s="641"/>
      <c r="I41" s="641"/>
      <c r="J41" s="642">
        <f>SUM(J4:J40)</f>
        <v>0</v>
      </c>
      <c r="K41" s="280"/>
    </row>
    <row r="42" spans="1:11" ht="21" x14ac:dyDescent="0.45">
      <c r="A42" s="281"/>
      <c r="B42" s="282"/>
      <c r="C42" s="282"/>
      <c r="D42" s="281"/>
      <c r="E42" s="281"/>
      <c r="F42" s="281"/>
      <c r="G42" s="281"/>
      <c r="H42" s="281"/>
      <c r="I42" s="281"/>
      <c r="J42" s="249"/>
      <c r="K42" s="281"/>
    </row>
    <row r="43" spans="1:11" ht="2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</sheetData>
  <sheetProtection algorithmName="SHA-512" hashValue="MoM2ox7tzQaOa2tRRyPYmxjBDpuHz0dcVJnEYqnpZDNjhp604Tj12MbOyZ5VJiVF+/RnJjB/dDMr2diaLvXGEA==" saltValue="SJPr1n0G1Avkg8jYtqgR0A==" spinCount="100000" sheet="1" objects="1" scenarios="1"/>
  <dataConsolidate/>
  <mergeCells count="2">
    <mergeCell ref="F2:F3"/>
    <mergeCell ref="K2:K3"/>
  </mergeCells>
  <dataValidations count="3">
    <dataValidation type="list" allowBlank="1" showInputMessage="1" showErrorMessage="1" sqref="G4:G40">
      <formula1>$O$2:$O$5</formula1>
    </dataValidation>
    <dataValidation type="list" allowBlank="1" showInputMessage="1" showErrorMessage="1" sqref="F6:F8 F11 F16">
      <formula1>$O$10:$O$11</formula1>
    </dataValidation>
    <dataValidation type="list" allowBlank="1" showInputMessage="1" showErrorMessage="1" sqref="F4:F5 F10 F15 F22">
      <formula1>$O$7:$O$8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4" sqref="G24"/>
    </sheetView>
  </sheetViews>
  <sheetFormatPr defaultColWidth="9" defaultRowHeight="16.5" x14ac:dyDescent="0.35"/>
  <cols>
    <col min="1" max="1" width="27.42578125" style="148" customWidth="1"/>
    <col min="2" max="2" width="14.7109375" style="148" customWidth="1"/>
    <col min="3" max="3" width="10" style="148" customWidth="1"/>
    <col min="4" max="4" width="7" style="148" customWidth="1"/>
    <col min="5" max="5" width="14.42578125" style="148" customWidth="1"/>
    <col min="6" max="6" width="31.140625" style="148" customWidth="1"/>
    <col min="7" max="7" width="12.7109375" style="148" customWidth="1"/>
    <col min="8" max="8" width="20.42578125" style="148" customWidth="1"/>
    <col min="9" max="16384" width="9" style="148"/>
  </cols>
  <sheetData>
    <row r="1" spans="1:8" ht="23.25" customHeight="1" x14ac:dyDescent="0.45">
      <c r="A1" s="264" t="s">
        <v>888</v>
      </c>
      <c r="B1" s="265"/>
      <c r="C1" s="265"/>
      <c r="D1" s="265"/>
      <c r="E1" s="265"/>
      <c r="F1" s="167"/>
      <c r="G1" s="167"/>
      <c r="H1" s="167"/>
    </row>
    <row r="2" spans="1:8" ht="24" customHeight="1" x14ac:dyDescent="0.45">
      <c r="A2" s="872" t="s">
        <v>210</v>
      </c>
      <c r="B2" s="267" t="s">
        <v>211</v>
      </c>
      <c r="C2" s="267" t="s">
        <v>162</v>
      </c>
      <c r="D2" s="267" t="s">
        <v>212</v>
      </c>
      <c r="E2" s="283" t="s">
        <v>98</v>
      </c>
      <c r="F2" s="872" t="s">
        <v>213</v>
      </c>
      <c r="G2" s="284" t="s">
        <v>100</v>
      </c>
      <c r="H2" s="872" t="s">
        <v>101</v>
      </c>
    </row>
    <row r="3" spans="1:8" ht="21" x14ac:dyDescent="0.45">
      <c r="A3" s="873"/>
      <c r="B3" s="269" t="s">
        <v>104</v>
      </c>
      <c r="C3" s="269"/>
      <c r="D3" s="269" t="s">
        <v>104</v>
      </c>
      <c r="E3" s="285" t="s">
        <v>104</v>
      </c>
      <c r="F3" s="873"/>
      <c r="G3" s="286" t="s">
        <v>214</v>
      </c>
      <c r="H3" s="873"/>
    </row>
    <row r="4" spans="1:8" ht="42" x14ac:dyDescent="0.45">
      <c r="A4" s="273" t="s">
        <v>215</v>
      </c>
      <c r="B4" s="226"/>
      <c r="C4" s="226"/>
      <c r="D4" s="226"/>
      <c r="E4" s="226"/>
      <c r="F4" s="226"/>
      <c r="G4" s="234"/>
      <c r="H4" s="9" t="s">
        <v>216</v>
      </c>
    </row>
    <row r="5" spans="1:8" ht="21" x14ac:dyDescent="0.45">
      <c r="A5" s="273" t="s">
        <v>217</v>
      </c>
      <c r="B5" s="241"/>
      <c r="C5" s="226"/>
      <c r="D5" s="241"/>
      <c r="E5" s="241"/>
      <c r="F5" s="19"/>
      <c r="G5" s="13"/>
      <c r="H5" s="17"/>
    </row>
    <row r="6" spans="1:8" ht="21" x14ac:dyDescent="0.45">
      <c r="A6" s="17"/>
      <c r="B6" s="241"/>
      <c r="C6" s="226"/>
      <c r="D6" s="241"/>
      <c r="E6" s="241"/>
      <c r="F6" s="19"/>
      <c r="G6" s="13"/>
      <c r="H6" s="17"/>
    </row>
    <row r="7" spans="1:8" ht="21" x14ac:dyDescent="0.45">
      <c r="A7" s="17"/>
      <c r="B7" s="241"/>
      <c r="C7" s="226"/>
      <c r="D7" s="241"/>
      <c r="E7" s="241"/>
      <c r="F7" s="19"/>
      <c r="G7" s="13"/>
      <c r="H7" s="17"/>
    </row>
    <row r="8" spans="1:8" ht="21" x14ac:dyDescent="0.45">
      <c r="A8" s="17"/>
      <c r="B8" s="241"/>
      <c r="C8" s="226"/>
      <c r="D8" s="241"/>
      <c r="E8" s="241"/>
      <c r="F8" s="19"/>
      <c r="G8" s="13"/>
      <c r="H8" s="17"/>
    </row>
    <row r="9" spans="1:8" ht="21" x14ac:dyDescent="0.45">
      <c r="A9" s="17"/>
      <c r="B9" s="241"/>
      <c r="C9" s="226"/>
      <c r="D9" s="241"/>
      <c r="E9" s="241"/>
      <c r="F9" s="19"/>
      <c r="G9" s="13"/>
      <c r="H9" s="17"/>
    </row>
    <row r="10" spans="1:8" ht="21" x14ac:dyDescent="0.45">
      <c r="A10" s="17"/>
      <c r="B10" s="241"/>
      <c r="C10" s="226"/>
      <c r="D10" s="241"/>
      <c r="E10" s="241"/>
      <c r="F10" s="19"/>
      <c r="G10" s="13"/>
      <c r="H10" s="17"/>
    </row>
    <row r="11" spans="1:8" ht="21" x14ac:dyDescent="0.45">
      <c r="A11" s="17"/>
      <c r="B11" s="241"/>
      <c r="C11" s="226"/>
      <c r="D11" s="241"/>
      <c r="E11" s="241"/>
      <c r="F11" s="19"/>
      <c r="G11" s="13"/>
      <c r="H11" s="8"/>
    </row>
    <row r="12" spans="1:8" ht="21" x14ac:dyDescent="0.45">
      <c r="A12" s="17"/>
      <c r="B12" s="241"/>
      <c r="C12" s="226"/>
      <c r="D12" s="241"/>
      <c r="E12" s="241"/>
      <c r="F12" s="19"/>
      <c r="G12" s="13"/>
      <c r="H12" s="8"/>
    </row>
    <row r="13" spans="1:8" ht="63" x14ac:dyDescent="0.45">
      <c r="A13" s="273" t="s">
        <v>218</v>
      </c>
      <c r="B13" s="241"/>
      <c r="C13" s="226"/>
      <c r="D13" s="241"/>
      <c r="E13" s="241"/>
      <c r="F13" s="19"/>
      <c r="G13" s="13"/>
      <c r="H13" s="9" t="s">
        <v>219</v>
      </c>
    </row>
    <row r="14" spans="1:8" ht="21" x14ac:dyDescent="0.45">
      <c r="A14" s="273" t="s">
        <v>220</v>
      </c>
      <c r="B14" s="241"/>
      <c r="C14" s="226"/>
      <c r="D14" s="241"/>
      <c r="E14" s="241"/>
      <c r="F14" s="19"/>
      <c r="G14" s="13"/>
      <c r="H14" s="276"/>
    </row>
    <row r="15" spans="1:8" ht="21" x14ac:dyDescent="0.45">
      <c r="A15" s="273" t="s">
        <v>221</v>
      </c>
      <c r="B15" s="241"/>
      <c r="C15" s="226"/>
      <c r="D15" s="241"/>
      <c r="E15" s="241"/>
      <c r="F15" s="19"/>
      <c r="G15" s="13"/>
      <c r="H15" s="276"/>
    </row>
    <row r="16" spans="1:8" ht="21" x14ac:dyDescent="0.45">
      <c r="A16" s="17"/>
      <c r="B16" s="241"/>
      <c r="C16" s="226"/>
      <c r="D16" s="241"/>
      <c r="E16" s="241"/>
      <c r="F16" s="19"/>
      <c r="G16" s="13"/>
      <c r="H16" s="276"/>
    </row>
    <row r="17" spans="1:8" ht="21" x14ac:dyDescent="0.45">
      <c r="A17" s="17"/>
      <c r="B17" s="241"/>
      <c r="C17" s="226"/>
      <c r="D17" s="241"/>
      <c r="E17" s="241"/>
      <c r="F17" s="19"/>
      <c r="G17" s="13"/>
      <c r="H17" s="276"/>
    </row>
    <row r="18" spans="1:8" ht="21" x14ac:dyDescent="0.45">
      <c r="A18" s="17"/>
      <c r="B18" s="241"/>
      <c r="C18" s="226"/>
      <c r="D18" s="241"/>
      <c r="E18" s="241"/>
      <c r="F18" s="19"/>
      <c r="G18" s="13"/>
      <c r="H18" s="276"/>
    </row>
    <row r="19" spans="1:8" ht="21" x14ac:dyDescent="0.45">
      <c r="A19" s="17"/>
      <c r="B19" s="241"/>
      <c r="C19" s="226"/>
      <c r="D19" s="241"/>
      <c r="E19" s="241"/>
      <c r="F19" s="19"/>
      <c r="G19" s="13"/>
      <c r="H19" s="276"/>
    </row>
    <row r="20" spans="1:8" ht="21" x14ac:dyDescent="0.45">
      <c r="A20" s="17"/>
      <c r="B20" s="241"/>
      <c r="C20" s="226"/>
      <c r="D20" s="241"/>
      <c r="E20" s="241"/>
      <c r="F20" s="19"/>
      <c r="G20" s="13"/>
      <c r="H20" s="276"/>
    </row>
    <row r="21" spans="1:8" ht="21" x14ac:dyDescent="0.45">
      <c r="A21" s="17"/>
      <c r="B21" s="241"/>
      <c r="C21" s="226"/>
      <c r="D21" s="241"/>
      <c r="E21" s="241"/>
      <c r="F21" s="19"/>
      <c r="G21" s="13"/>
      <c r="H21" s="276"/>
    </row>
    <row r="22" spans="1:8" ht="21" x14ac:dyDescent="0.45">
      <c r="A22" s="17"/>
      <c r="B22" s="241"/>
      <c r="C22" s="226"/>
      <c r="D22" s="241"/>
      <c r="E22" s="241"/>
      <c r="F22" s="19"/>
      <c r="G22" s="13"/>
      <c r="H22" s="276"/>
    </row>
    <row r="23" spans="1:8" ht="21" x14ac:dyDescent="0.45">
      <c r="A23" s="17"/>
      <c r="B23" s="241"/>
      <c r="C23" s="226"/>
      <c r="D23" s="241"/>
      <c r="E23" s="241"/>
      <c r="F23" s="19"/>
      <c r="G23" s="13"/>
      <c r="H23" s="276"/>
    </row>
    <row r="24" spans="1:8" ht="21" x14ac:dyDescent="0.45">
      <c r="A24" s="876" t="s">
        <v>5</v>
      </c>
      <c r="B24" s="876"/>
      <c r="C24" s="876"/>
      <c r="D24" s="876"/>
      <c r="E24" s="876"/>
      <c r="F24" s="876"/>
      <c r="G24" s="643">
        <f>SUM(G4:G23)</f>
        <v>0</v>
      </c>
      <c r="H24" s="150"/>
    </row>
    <row r="25" spans="1:8" s="10" customFormat="1" ht="21" x14ac:dyDescent="0.45">
      <c r="A25" s="368" t="s">
        <v>222</v>
      </c>
      <c r="B25" s="263" t="s">
        <v>223</v>
      </c>
      <c r="C25" s="263"/>
      <c r="D25" s="263"/>
      <c r="E25" s="263"/>
      <c r="F25" s="263"/>
      <c r="G25" s="263"/>
    </row>
    <row r="26" spans="1:8" hidden="1" x14ac:dyDescent="0.35"/>
    <row r="27" spans="1:8" hidden="1" x14ac:dyDescent="0.35">
      <c r="A27" s="272" t="s">
        <v>162</v>
      </c>
      <c r="B27" s="288" t="s">
        <v>212</v>
      </c>
    </row>
    <row r="28" spans="1:8" hidden="1" x14ac:dyDescent="0.35">
      <c r="A28" s="272" t="s">
        <v>224</v>
      </c>
      <c r="B28" s="288">
        <v>1</v>
      </c>
    </row>
    <row r="29" spans="1:8" hidden="1" x14ac:dyDescent="0.35">
      <c r="A29" s="272" t="s">
        <v>225</v>
      </c>
      <c r="B29" s="288">
        <v>2</v>
      </c>
    </row>
    <row r="30" spans="1:8" hidden="1" x14ac:dyDescent="0.35">
      <c r="A30" s="272" t="s">
        <v>180</v>
      </c>
      <c r="B30" s="288">
        <v>3</v>
      </c>
    </row>
    <row r="31" spans="1:8" hidden="1" x14ac:dyDescent="0.35">
      <c r="A31" s="272" t="s">
        <v>181</v>
      </c>
      <c r="B31" s="288">
        <v>4</v>
      </c>
    </row>
    <row r="32" spans="1:8" hidden="1" x14ac:dyDescent="0.35">
      <c r="A32" s="272" t="s">
        <v>187</v>
      </c>
      <c r="B32" s="288">
        <v>5</v>
      </c>
    </row>
    <row r="33" spans="1:2" hidden="1" x14ac:dyDescent="0.35">
      <c r="A33" s="272" t="s">
        <v>190</v>
      </c>
      <c r="B33" s="289"/>
    </row>
  </sheetData>
  <sheetProtection algorithmName="SHA-512" hashValue="FnBCNdTpHaWLrGjH8zr1a/mC4BX60uabc+g6xrisqj3qOoDjdgcFYMzBX4HAaFX7/61ncsGEpsBuO+dtuU8VXQ==" saltValue="l2rNf1CoLCHxqKb3aGtVWg==" spinCount="100000" sheet="1" objects="1" scenarios="1"/>
  <mergeCells count="4">
    <mergeCell ref="A2:A3"/>
    <mergeCell ref="F2:F3"/>
    <mergeCell ref="H2:H3"/>
    <mergeCell ref="A24:F24"/>
  </mergeCells>
  <dataValidations count="1">
    <dataValidation type="list" allowBlank="1" showInputMessage="1" showErrorMessage="1" sqref="D4:D23">
      <formula1>$B$28:$B$32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รวมภาระงานทั้งหมด</vt:lpstr>
      <vt:lpstr>รวมภาระงานตามพันธกิจ</vt:lpstr>
      <vt:lpstr>1.1 - 1.3.1 (ภาคเรียนที่ 1)</vt:lpstr>
      <vt:lpstr>1.1 - 1.3.2 (ภาคเรียนที่ 1)</vt:lpstr>
      <vt:lpstr>1.1 - 1.3.1 (ภาคเรียนที่ 2)</vt:lpstr>
      <vt:lpstr>1.1 - 1.3.2 (ภาคเรียนที่ 2)</vt:lpstr>
      <vt:lpstr>1.4 - 1.6</vt:lpstr>
      <vt:lpstr>1.7</vt:lpstr>
      <vt:lpstr>1.8</vt:lpstr>
      <vt:lpstr>1.9 - 1.11</vt:lpstr>
      <vt:lpstr>2.1 - 2.2</vt:lpstr>
      <vt:lpstr>3.1 - 3.11</vt:lpstr>
      <vt:lpstr>5.1</vt:lpstr>
      <vt:lpstr>5.2</vt:lpstr>
      <vt:lpstr>5.3 - 5.6</vt:lpstr>
      <vt:lpstr>shared 1</vt:lpstr>
      <vt:lpstr>shared 2</vt:lpstr>
      <vt:lpstr>shared 3 (หัวหน้าหน่วยงาน)</vt:lpstr>
      <vt:lpstr>Strategic 1</vt:lpstr>
      <vt:lpstr>Strategic 2</vt:lpstr>
      <vt:lpstr>Strategic 3</vt:lpstr>
      <vt:lpstr>Strategic 4</vt:lpstr>
      <vt:lpstr>แบบประเมิน</vt:lpstr>
      <vt:lpstr>list</vt:lpstr>
      <vt:lpstr>แบบประเมิน!Print_Area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Kusuma Sukmai</dc:creator>
  <cp:lastModifiedBy>Admin</cp:lastModifiedBy>
  <cp:lastPrinted>2024-02-22T06:41:56Z</cp:lastPrinted>
  <dcterms:created xsi:type="dcterms:W3CDTF">2023-09-25T06:08:35Z</dcterms:created>
  <dcterms:modified xsi:type="dcterms:W3CDTF">2024-12-24T09:11:29Z</dcterms:modified>
</cp:coreProperties>
</file>