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ee\Desktop\WSตัดเกรด28มีค\ExampleTemplate\"/>
    </mc:Choice>
  </mc:AlternateContent>
  <bookViews>
    <workbookView xWindow="0" yWindow="0" windowWidth="9660" windowHeight="5490"/>
  </bookViews>
  <sheets>
    <sheet name="B01All Scores" sheetId="3" r:id="rId1"/>
    <sheet name="B02All Scores" sheetId="2" r:id="rId2"/>
  </sheets>
  <definedNames>
    <definedName name="_xlnm.Print_Area" localSheetId="1">'B02All Scores'!$A$1:$F$44</definedName>
  </definedNames>
  <calcPr calcId="152511"/>
</workbook>
</file>

<file path=xl/calcChain.xml><?xml version="1.0" encoding="utf-8"?>
<calcChain xmlns="http://schemas.openxmlformats.org/spreadsheetml/2006/main">
  <c r="D3" i="3" l="1"/>
  <c r="F3" i="3"/>
  <c r="D4" i="3"/>
  <c r="F4" i="3"/>
  <c r="D5" i="3"/>
  <c r="F5" i="3"/>
  <c r="D6" i="3"/>
  <c r="F6" i="3"/>
  <c r="D7" i="3"/>
  <c r="F7" i="3"/>
  <c r="D8" i="3"/>
  <c r="F8" i="3"/>
  <c r="D9" i="3"/>
  <c r="F9" i="3"/>
  <c r="D10" i="3"/>
  <c r="F10" i="3"/>
  <c r="D11" i="3"/>
  <c r="F11" i="3"/>
  <c r="D12" i="3"/>
  <c r="F12" i="3"/>
  <c r="D13" i="3"/>
  <c r="F13" i="3"/>
  <c r="D14" i="3"/>
  <c r="F14" i="3"/>
  <c r="D15" i="3"/>
  <c r="F15" i="3"/>
  <c r="D16" i="3"/>
  <c r="F16" i="3"/>
  <c r="D17" i="3"/>
  <c r="F17" i="3"/>
  <c r="D18" i="3"/>
  <c r="F18" i="3"/>
  <c r="D19" i="3"/>
  <c r="F19" i="3"/>
  <c r="D20" i="3"/>
  <c r="F20" i="3"/>
  <c r="D21" i="3"/>
  <c r="F21" i="3"/>
  <c r="D22" i="3"/>
  <c r="F22" i="3"/>
  <c r="D23" i="3"/>
  <c r="F23" i="3"/>
  <c r="D24" i="3"/>
  <c r="F24" i="3"/>
  <c r="D25" i="3"/>
  <c r="F25" i="3"/>
  <c r="D26" i="3"/>
  <c r="F26" i="3"/>
  <c r="D27" i="3"/>
  <c r="F27" i="3"/>
  <c r="D28" i="3"/>
  <c r="F28" i="3"/>
  <c r="D29" i="3"/>
  <c r="F29" i="3"/>
  <c r="D30" i="3"/>
  <c r="F30" i="3"/>
  <c r="D31" i="3"/>
  <c r="F31" i="3"/>
  <c r="D32" i="3"/>
  <c r="F32" i="3"/>
  <c r="D33" i="3"/>
  <c r="F33" i="3"/>
  <c r="Q33" i="3" s="1"/>
  <c r="R33" i="3" s="1"/>
  <c r="D34" i="3"/>
  <c r="F34" i="3"/>
  <c r="D35" i="3"/>
  <c r="F35" i="3"/>
  <c r="D36" i="3"/>
  <c r="F36" i="3"/>
  <c r="D37" i="3"/>
  <c r="F37" i="3"/>
  <c r="Q37" i="3" s="1"/>
  <c r="R37" i="3" s="1"/>
  <c r="D38" i="3"/>
  <c r="F38" i="3"/>
  <c r="D39" i="3"/>
  <c r="F39" i="3"/>
  <c r="Q39" i="3" s="1"/>
  <c r="R39" i="3" s="1"/>
  <c r="Q36" i="3" l="1"/>
  <c r="R36" i="3" s="1"/>
  <c r="Q25" i="3"/>
  <c r="R25" i="3" s="1"/>
  <c r="Q24" i="3"/>
  <c r="R24" i="3" s="1"/>
  <c r="Q28" i="3"/>
  <c r="R28" i="3" s="1"/>
  <c r="Q31" i="3"/>
  <c r="R31" i="3" s="1"/>
  <c r="Q27" i="3"/>
  <c r="R27" i="3" s="1"/>
  <c r="Q23" i="3"/>
  <c r="R23" i="3" s="1"/>
  <c r="Q38" i="3"/>
  <c r="R38" i="3" s="1"/>
  <c r="Q30" i="3"/>
  <c r="R30" i="3" s="1"/>
  <c r="Q34" i="3"/>
  <c r="R34" i="3" s="1"/>
  <c r="Q32" i="3"/>
  <c r="R32" i="3" s="1"/>
  <c r="Q26" i="3"/>
  <c r="R26" i="3" s="1"/>
  <c r="Q22" i="3"/>
  <c r="R22" i="3" s="1"/>
  <c r="Q20" i="3"/>
  <c r="R20" i="3" s="1"/>
  <c r="Q18" i="3"/>
  <c r="R18" i="3" s="1"/>
  <c r="Q16" i="3"/>
  <c r="R16" i="3" s="1"/>
  <c r="Q14" i="3"/>
  <c r="R14" i="3" s="1"/>
  <c r="Q12" i="3"/>
  <c r="R12" i="3" s="1"/>
  <c r="Q10" i="3"/>
  <c r="R10" i="3" s="1"/>
  <c r="Q8" i="3"/>
  <c r="R8" i="3" s="1"/>
  <c r="Q6" i="3"/>
  <c r="R6" i="3" s="1"/>
  <c r="Q4" i="3"/>
  <c r="R4" i="3" s="1"/>
  <c r="Q35" i="3"/>
  <c r="R35" i="3" s="1"/>
  <c r="Q29" i="3"/>
  <c r="R29" i="3" s="1"/>
  <c r="Q21" i="3"/>
  <c r="R21" i="3" s="1"/>
  <c r="Q19" i="3"/>
  <c r="R19" i="3" s="1"/>
  <c r="Q17" i="3"/>
  <c r="R17" i="3" s="1"/>
  <c r="Q15" i="3"/>
  <c r="R15" i="3" s="1"/>
  <c r="Q13" i="3"/>
  <c r="R13" i="3" s="1"/>
  <c r="Q11" i="3"/>
  <c r="R11" i="3" s="1"/>
  <c r="Q9" i="3"/>
  <c r="R9" i="3" s="1"/>
  <c r="Q7" i="3"/>
  <c r="R7" i="3" s="1"/>
  <c r="Q5" i="3"/>
  <c r="R5" i="3" s="1"/>
  <c r="Q3" i="3"/>
  <c r="R3" i="3" s="1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O45" i="3" l="1"/>
  <c r="K45" i="3"/>
  <c r="J45" i="3"/>
  <c r="I45" i="3"/>
  <c r="F45" i="3"/>
  <c r="F2" i="3"/>
  <c r="D2" i="3"/>
  <c r="G2" i="3" l="1"/>
  <c r="Q2" i="3"/>
  <c r="D45" i="3"/>
  <c r="D44" i="3"/>
  <c r="D43" i="3"/>
  <c r="D42" i="3"/>
  <c r="F42" i="3"/>
  <c r="I42" i="3"/>
  <c r="K42" i="3"/>
  <c r="F43" i="3"/>
  <c r="I43" i="3"/>
  <c r="K43" i="3"/>
  <c r="F44" i="3"/>
  <c r="I44" i="3"/>
  <c r="K44" i="3"/>
  <c r="J42" i="3"/>
  <c r="O42" i="3"/>
  <c r="J43" i="3"/>
  <c r="O43" i="3"/>
  <c r="J44" i="3"/>
  <c r="O44" i="3"/>
  <c r="G45" i="3" l="1"/>
  <c r="G44" i="3"/>
  <c r="G43" i="3"/>
  <c r="G42" i="3"/>
  <c r="S48" i="3"/>
  <c r="S46" i="3"/>
  <c r="S49" i="3"/>
  <c r="S47" i="3"/>
  <c r="S45" i="3"/>
  <c r="S44" i="3"/>
  <c r="S43" i="3"/>
  <c r="S42" i="3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2" i="2"/>
  <c r="W3" i="2"/>
  <c r="X3" i="2" s="1"/>
  <c r="W4" i="2"/>
  <c r="X4" i="2" s="1"/>
  <c r="W5" i="2"/>
  <c r="X5" i="2" s="1"/>
  <c r="W6" i="2"/>
  <c r="X6" i="2" s="1"/>
  <c r="W7" i="2"/>
  <c r="X7" i="2" s="1"/>
  <c r="W8" i="2"/>
  <c r="X8" i="2" s="1"/>
  <c r="W9" i="2"/>
  <c r="X9" i="2" s="1"/>
  <c r="W10" i="2"/>
  <c r="X10" i="2" s="1"/>
  <c r="W11" i="2"/>
  <c r="X11" i="2" s="1"/>
  <c r="W12" i="2"/>
  <c r="X12" i="2" s="1"/>
  <c r="W13" i="2"/>
  <c r="X13" i="2" s="1"/>
  <c r="W14" i="2"/>
  <c r="X14" i="2" s="1"/>
  <c r="W15" i="2"/>
  <c r="X15" i="2" s="1"/>
  <c r="W16" i="2"/>
  <c r="X16" i="2" s="1"/>
  <c r="W17" i="2"/>
  <c r="X17" i="2" s="1"/>
  <c r="W18" i="2"/>
  <c r="X18" i="2" s="1"/>
  <c r="W19" i="2"/>
  <c r="X19" i="2" s="1"/>
  <c r="W20" i="2"/>
  <c r="X20" i="2" s="1"/>
  <c r="W21" i="2"/>
  <c r="X21" i="2" s="1"/>
  <c r="W22" i="2"/>
  <c r="X22" i="2" s="1"/>
  <c r="W23" i="2"/>
  <c r="X23" i="2" s="1"/>
  <c r="W24" i="2"/>
  <c r="X24" i="2" s="1"/>
  <c r="W25" i="2"/>
  <c r="X25" i="2" s="1"/>
  <c r="W26" i="2"/>
  <c r="X26" i="2" s="1"/>
  <c r="W27" i="2"/>
  <c r="X27" i="2" s="1"/>
  <c r="W28" i="2"/>
  <c r="X28" i="2" s="1"/>
  <c r="W29" i="2"/>
  <c r="X29" i="2" s="1"/>
  <c r="W30" i="2"/>
  <c r="X30" i="2" s="1"/>
  <c r="W31" i="2"/>
  <c r="X31" i="2" s="1"/>
  <c r="W32" i="2"/>
  <c r="X32" i="2" s="1"/>
  <c r="W33" i="2"/>
  <c r="X33" i="2" s="1"/>
  <c r="W34" i="2"/>
  <c r="X34" i="2" s="1"/>
  <c r="W35" i="2"/>
  <c r="X35" i="2" s="1"/>
  <c r="W36" i="2"/>
  <c r="X36" i="2" s="1"/>
  <c r="W37" i="2"/>
  <c r="X37" i="2" s="1"/>
  <c r="W38" i="2"/>
  <c r="X38" i="2" s="1"/>
  <c r="W39" i="2"/>
  <c r="X39" i="2" s="1"/>
  <c r="W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2" i="2"/>
  <c r="T41" i="2" l="1"/>
  <c r="T44" i="2"/>
  <c r="T43" i="2"/>
  <c r="T42" i="2"/>
  <c r="AA41" i="2"/>
  <c r="AA44" i="2"/>
  <c r="AA43" i="2"/>
  <c r="AA4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2" i="2"/>
  <c r="E2" i="2"/>
  <c r="K2" i="2" s="1"/>
  <c r="D4" i="2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3" i="2"/>
  <c r="E3" i="2" s="1"/>
  <c r="AC38" i="2" l="1"/>
  <c r="AD38" i="2" s="1"/>
  <c r="AC26" i="2"/>
  <c r="AD26" i="2" s="1"/>
  <c r="AC18" i="2"/>
  <c r="AD18" i="2" s="1"/>
  <c r="AC10" i="2"/>
  <c r="AD10" i="2" s="1"/>
  <c r="AC37" i="2"/>
  <c r="AD37" i="2" s="1"/>
  <c r="AC33" i="2"/>
  <c r="AD33" i="2" s="1"/>
  <c r="AC29" i="2"/>
  <c r="AD29" i="2" s="1"/>
  <c r="AC25" i="2"/>
  <c r="AD25" i="2" s="1"/>
  <c r="AC21" i="2"/>
  <c r="AD21" i="2" s="1"/>
  <c r="AC17" i="2"/>
  <c r="AD17" i="2" s="1"/>
  <c r="AC13" i="2"/>
  <c r="AD13" i="2" s="1"/>
  <c r="AC9" i="2"/>
  <c r="AD9" i="2" s="1"/>
  <c r="AC5" i="2"/>
  <c r="AD5" i="2" s="1"/>
  <c r="AC34" i="2"/>
  <c r="AD34" i="2" s="1"/>
  <c r="AC22" i="2"/>
  <c r="AD22" i="2" s="1"/>
  <c r="AC14" i="2"/>
  <c r="AD14" i="2" s="1"/>
  <c r="AC2" i="2"/>
  <c r="AC36" i="2"/>
  <c r="AD36" i="2" s="1"/>
  <c r="AC32" i="2"/>
  <c r="AD32" i="2" s="1"/>
  <c r="AC28" i="2"/>
  <c r="AD28" i="2" s="1"/>
  <c r="AC24" i="2"/>
  <c r="AD24" i="2" s="1"/>
  <c r="AC20" i="2"/>
  <c r="AD20" i="2" s="1"/>
  <c r="AC16" i="2"/>
  <c r="AD16" i="2" s="1"/>
  <c r="AC12" i="2"/>
  <c r="AD12" i="2" s="1"/>
  <c r="AC8" i="2"/>
  <c r="AD8" i="2" s="1"/>
  <c r="AC4" i="2"/>
  <c r="AD4" i="2" s="1"/>
  <c r="AC30" i="2"/>
  <c r="AD30" i="2" s="1"/>
  <c r="AC6" i="2"/>
  <c r="AD6" i="2" s="1"/>
  <c r="AC39" i="2"/>
  <c r="AD39" i="2" s="1"/>
  <c r="AC35" i="2"/>
  <c r="AD35" i="2" s="1"/>
  <c r="AC31" i="2"/>
  <c r="AD31" i="2" s="1"/>
  <c r="AC27" i="2"/>
  <c r="AD27" i="2" s="1"/>
  <c r="AC23" i="2"/>
  <c r="AD23" i="2" s="1"/>
  <c r="AC19" i="2"/>
  <c r="AD19" i="2" s="1"/>
  <c r="AC15" i="2"/>
  <c r="AD15" i="2" s="1"/>
  <c r="AC11" i="2"/>
  <c r="AD11" i="2" s="1"/>
  <c r="AC7" i="2"/>
  <c r="AD7" i="2" s="1"/>
  <c r="Q41" i="2"/>
  <c r="Q44" i="2"/>
  <c r="Q43" i="2"/>
  <c r="Q42" i="2"/>
  <c r="AC3" i="2"/>
  <c r="AD3" i="2" s="1"/>
  <c r="I44" i="2"/>
  <c r="N44" i="2"/>
  <c r="E44" i="2"/>
  <c r="E42" i="2"/>
  <c r="E43" i="2"/>
  <c r="E41" i="2"/>
  <c r="K39" i="2"/>
  <c r="K37" i="2"/>
  <c r="K35" i="2"/>
  <c r="K33" i="2"/>
  <c r="K31" i="2"/>
  <c r="K29" i="2"/>
  <c r="K27" i="2"/>
  <c r="K25" i="2"/>
  <c r="K23" i="2"/>
  <c r="K21" i="2"/>
  <c r="K19" i="2"/>
  <c r="K17" i="2"/>
  <c r="K15" i="2"/>
  <c r="K13" i="2"/>
  <c r="K11" i="2"/>
  <c r="K9" i="2"/>
  <c r="K7" i="2"/>
  <c r="K5" i="2"/>
  <c r="K38" i="2"/>
  <c r="K36" i="2"/>
  <c r="K34" i="2"/>
  <c r="K32" i="2"/>
  <c r="K30" i="2"/>
  <c r="K28" i="2"/>
  <c r="K26" i="2"/>
  <c r="K24" i="2"/>
  <c r="K22" i="2"/>
  <c r="K20" i="2"/>
  <c r="K18" i="2"/>
  <c r="K16" i="2"/>
  <c r="K14" i="2"/>
  <c r="K12" i="2"/>
  <c r="K10" i="2"/>
  <c r="K8" i="2"/>
  <c r="K6" i="2"/>
  <c r="K4" i="2"/>
  <c r="I41" i="2"/>
  <c r="I43" i="2"/>
  <c r="N41" i="2"/>
  <c r="N43" i="2"/>
  <c r="K3" i="2"/>
  <c r="I42" i="2"/>
  <c r="N42" i="2"/>
  <c r="AE48" i="2" l="1"/>
  <c r="AE41" i="2"/>
  <c r="AE42" i="2"/>
  <c r="AE43" i="2"/>
  <c r="AE44" i="2"/>
  <c r="AE45" i="2"/>
  <c r="AE46" i="2"/>
  <c r="AE47" i="2"/>
  <c r="K44" i="2"/>
  <c r="K42" i="2"/>
  <c r="K43" i="2"/>
  <c r="K41" i="2"/>
</calcChain>
</file>

<file path=xl/comments1.xml><?xml version="1.0" encoding="utf-8"?>
<comments xmlns="http://schemas.openxmlformats.org/spreadsheetml/2006/main">
  <authors>
    <author>waraporn</author>
  </authors>
  <commentList>
    <comment ref="C1" authorId="0" shapeId="0">
      <text>
        <r>
          <rPr>
            <b/>
            <sz val="9"/>
            <color indexed="81"/>
            <rFont val="Tahoma"/>
            <charset val="222"/>
          </rPr>
          <t>waraporn:</t>
        </r>
        <r>
          <rPr>
            <sz val="9"/>
            <color indexed="81"/>
            <rFont val="Tahoma"/>
            <charset val="222"/>
          </rPr>
          <t xml:space="preserve">
final raw score
</t>
        </r>
      </text>
    </comment>
  </commentList>
</comments>
</file>

<file path=xl/comments2.xml><?xml version="1.0" encoding="utf-8"?>
<comments xmlns="http://schemas.openxmlformats.org/spreadsheetml/2006/main">
  <authors>
    <author>waraporn</author>
  </authors>
  <commentList>
    <comment ref="C1" authorId="0" shapeId="0">
      <text>
        <r>
          <rPr>
            <b/>
            <sz val="9"/>
            <color indexed="81"/>
            <rFont val="Tahoma"/>
            <charset val="222"/>
          </rPr>
          <t>waraporn:</t>
        </r>
        <r>
          <rPr>
            <sz val="9"/>
            <color indexed="81"/>
            <rFont val="Tahoma"/>
            <charset val="222"/>
          </rPr>
          <t xml:space="preserve">
คะแนนที่ถูกหัก
</t>
        </r>
      </text>
    </comment>
    <comment ref="D1" authorId="0" shapeId="0">
      <text>
        <r>
          <rPr>
            <b/>
            <sz val="9"/>
            <color indexed="81"/>
            <rFont val="Tahoma"/>
            <charset val="222"/>
          </rPr>
          <t>waraporn:</t>
        </r>
        <r>
          <rPr>
            <sz val="9"/>
            <color indexed="81"/>
            <rFont val="Tahoma"/>
            <charset val="222"/>
          </rPr>
          <t xml:space="preserve">
final raw score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waraporn:</t>
        </r>
        <r>
          <rPr>
            <sz val="9"/>
            <color indexed="81"/>
            <rFont val="Tahoma"/>
            <family val="2"/>
          </rPr>
          <t xml:space="preserve">
ไม่ได้มาสอบ</t>
        </r>
      </text>
    </comment>
  </commentList>
</comments>
</file>

<file path=xl/sharedStrings.xml><?xml version="1.0" encoding="utf-8"?>
<sst xmlns="http://schemas.openxmlformats.org/spreadsheetml/2006/main" count="80" uniqueCount="48">
  <si>
    <t>เลขประจำตัวนิสิต</t>
  </si>
  <si>
    <t>ชื่อนิสิต</t>
  </si>
  <si>
    <t>Midterm (Raw)</t>
  </si>
  <si>
    <t>Midterm (deduct)</t>
  </si>
  <si>
    <t>Midterm 30%</t>
  </si>
  <si>
    <t>Min</t>
  </si>
  <si>
    <t>Average</t>
  </si>
  <si>
    <t>Max</t>
  </si>
  <si>
    <t>SD</t>
  </si>
  <si>
    <t>หมายเหตุ</t>
  </si>
  <si>
    <t>ไม่มาสอบ Midterm</t>
  </si>
  <si>
    <t>ไม่มีชื่ออยู่ใน SUPREME</t>
  </si>
  <si>
    <t>Extra Credit</t>
  </si>
  <si>
    <t>Final</t>
  </si>
  <si>
    <t>Exam total</t>
  </si>
  <si>
    <t>Project</t>
  </si>
  <si>
    <t>Project 15%</t>
  </si>
  <si>
    <t>Lab exam</t>
  </si>
  <si>
    <t>Lab</t>
  </si>
  <si>
    <t>Quiz</t>
  </si>
  <si>
    <t>LabExam 5%</t>
  </si>
  <si>
    <t>Final 25%</t>
  </si>
  <si>
    <t>Lab 10%</t>
  </si>
  <si>
    <t>Quiz 10%</t>
  </si>
  <si>
    <t>A</t>
  </si>
  <si>
    <t>B+</t>
  </si>
  <si>
    <t>B</t>
  </si>
  <si>
    <t>C+</t>
  </si>
  <si>
    <t>C</t>
  </si>
  <si>
    <t>D+</t>
  </si>
  <si>
    <t>D</t>
  </si>
  <si>
    <t>E</t>
  </si>
  <si>
    <t>ปรับคะแนน Quiz</t>
  </si>
  <si>
    <t>Attendance</t>
  </si>
  <si>
    <t>Attendance 5%</t>
  </si>
  <si>
    <t>#of missing classes</t>
  </si>
  <si>
    <t>ขาดครั้งละ 0.25</t>
  </si>
  <si>
    <t>Grand Total</t>
  </si>
  <si>
    <t>Grade</t>
  </si>
  <si>
    <t>round คะแนนแล้ว</t>
  </si>
  <si>
    <t xml:space="preserve">Midterm </t>
  </si>
  <si>
    <t xml:space="preserve">Project </t>
  </si>
  <si>
    <t>Lab + Quiz</t>
  </si>
  <si>
    <t>Final + Lab exam</t>
  </si>
  <si>
    <t>Project(G)</t>
  </si>
  <si>
    <t>B01</t>
  </si>
  <si>
    <t>B02</t>
  </si>
  <si>
    <t>B03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</si>
</sst>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0"/>
      <name val="Calibri"/>
      <family val="2"/>
      <charset val="222"/>
      <scheme val="minor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10"/>
      <color theme="0"/>
      <name val="Arial"/>
      <family val="2"/>
    </font>
    <font>
      <sz val="11"/>
      <color rgb="FF9C6500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sz val="10"/>
      <name val="Arial"/>
      <family val="2"/>
      <charset val="22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12">
    <xf numFmtId="0" fontId="0" fillId="0" borderId="0" applyFill="0"/>
    <xf numFmtId="0" fontId="6" fillId="4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2" applyNumberFormat="0" applyAlignment="0" applyProtection="0"/>
    <xf numFmtId="0" fontId="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2" fillId="0" borderId="0" applyFill="0"/>
  </cellStyleXfs>
  <cellXfs count="91">
    <xf numFmtId="0" fontId="0" fillId="0" borderId="0" xfId="0" applyFill="1"/>
    <xf numFmtId="0" fontId="5" fillId="0" borderId="0" xfId="0" applyFont="1" applyFill="1"/>
    <xf numFmtId="0" fontId="5" fillId="2" borderId="1" xfId="0" applyFont="1" applyFill="1" applyBorder="1"/>
    <xf numFmtId="2" fontId="5" fillId="0" borderId="0" xfId="0" applyNumberFormat="1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/>
    <xf numFmtId="2" fontId="14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2" fontId="5" fillId="0" borderId="5" xfId="0" applyNumberFormat="1" applyFont="1" applyFill="1" applyBorder="1" applyAlignment="1">
      <alignment horizontal="center"/>
    </xf>
    <xf numFmtId="2" fontId="13" fillId="13" borderId="0" xfId="5" applyNumberFormat="1" applyFont="1" applyBorder="1" applyAlignment="1">
      <alignment horizontal="center"/>
    </xf>
    <xf numFmtId="0" fontId="9" fillId="6" borderId="6" xfId="0" applyFont="1" applyFill="1" applyBorder="1"/>
    <xf numFmtId="0" fontId="2" fillId="0" borderId="0" xfId="0" applyFont="1" applyFill="1"/>
    <xf numFmtId="2" fontId="5" fillId="21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2" fontId="14" fillId="0" borderId="0" xfId="0" applyNumberFormat="1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2" borderId="6" xfId="0" applyFont="1" applyFill="1" applyBorder="1"/>
    <xf numFmtId="0" fontId="5" fillId="8" borderId="6" xfId="0" applyFont="1" applyFill="1" applyBorder="1"/>
    <xf numFmtId="0" fontId="5" fillId="8" borderId="1" xfId="0" applyFont="1" applyFill="1" applyBorder="1"/>
    <xf numFmtId="0" fontId="5" fillId="0" borderId="7" xfId="0" applyFont="1" applyFill="1" applyBorder="1"/>
    <xf numFmtId="2" fontId="5" fillId="3" borderId="0" xfId="0" applyNumberFormat="1" applyFont="1" applyFill="1" applyBorder="1"/>
    <xf numFmtId="2" fontId="5" fillId="0" borderId="5" xfId="0" applyNumberFormat="1" applyFont="1" applyFill="1" applyBorder="1"/>
    <xf numFmtId="0" fontId="5" fillId="5" borderId="0" xfId="0" applyFont="1" applyFill="1" applyBorder="1"/>
    <xf numFmtId="2" fontId="5" fillId="9" borderId="0" xfId="0" applyNumberFormat="1" applyFont="1" applyFill="1" applyBorder="1"/>
    <xf numFmtId="2" fontId="5" fillId="7" borderId="0" xfId="0" applyNumberFormat="1" applyFont="1" applyFill="1" applyBorder="1"/>
    <xf numFmtId="0" fontId="5" fillId="0" borderId="0" xfId="0" applyFont="1" applyFill="1" applyBorder="1"/>
    <xf numFmtId="2" fontId="5" fillId="0" borderId="1" xfId="0" applyNumberFormat="1" applyFont="1" applyFill="1" applyBorder="1"/>
    <xf numFmtId="2" fontId="5" fillId="5" borderId="0" xfId="0" applyNumberFormat="1" applyFont="1" applyFill="1" applyBorder="1"/>
    <xf numFmtId="0" fontId="5" fillId="21" borderId="0" xfId="0" applyFont="1" applyFill="1" applyBorder="1"/>
    <xf numFmtId="2" fontId="5" fillId="21" borderId="0" xfId="0" applyNumberFormat="1" applyFont="1" applyFill="1" applyBorder="1"/>
    <xf numFmtId="0" fontId="5" fillId="21" borderId="0" xfId="0" applyFont="1" applyFill="1"/>
    <xf numFmtId="0" fontId="5" fillId="21" borderId="0" xfId="0" applyFont="1" applyFill="1" applyAlignment="1">
      <alignment horizontal="center"/>
    </xf>
    <xf numFmtId="0" fontId="9" fillId="4" borderId="0" xfId="1" applyFont="1"/>
    <xf numFmtId="0" fontId="9" fillId="17" borderId="6" xfId="9" applyFont="1" applyBorder="1"/>
    <xf numFmtId="0" fontId="9" fillId="17" borderId="1" xfId="9" applyFont="1" applyBorder="1"/>
    <xf numFmtId="0" fontId="9" fillId="12" borderId="0" xfId="4" applyFont="1"/>
    <xf numFmtId="2" fontId="9" fillId="12" borderId="0" xfId="4" applyNumberFormat="1" applyFont="1" applyAlignment="1">
      <alignment horizontal="center"/>
    </xf>
    <xf numFmtId="0" fontId="9" fillId="20" borderId="0" xfId="4" applyFont="1" applyFill="1"/>
    <xf numFmtId="0" fontId="9" fillId="4" borderId="0" xfId="1" applyFont="1" applyBorder="1" applyAlignment="1">
      <alignment horizontal="center"/>
    </xf>
    <xf numFmtId="0" fontId="9" fillId="4" borderId="1" xfId="1" applyFont="1" applyBorder="1" applyAlignment="1">
      <alignment horizontal="center"/>
    </xf>
    <xf numFmtId="0" fontId="9" fillId="15" borderId="3" xfId="7" applyFont="1" applyBorder="1"/>
    <xf numFmtId="9" fontId="9" fillId="15" borderId="0" xfId="7" applyNumberFormat="1" applyFont="1" applyBorder="1"/>
    <xf numFmtId="0" fontId="9" fillId="15" borderId="1" xfId="7" applyFont="1" applyBorder="1"/>
    <xf numFmtId="0" fontId="9" fillId="18" borderId="0" xfId="10" applyFont="1"/>
    <xf numFmtId="0" fontId="9" fillId="18" borderId="1" xfId="10" applyFont="1" applyBorder="1"/>
    <xf numFmtId="0" fontId="15" fillId="11" borderId="8" xfId="3" applyFont="1" applyBorder="1" applyAlignment="1">
      <alignment horizontal="center"/>
    </xf>
    <xf numFmtId="0" fontId="15" fillId="11" borderId="1" xfId="3" applyFont="1" applyBorder="1"/>
    <xf numFmtId="0" fontId="13" fillId="14" borderId="0" xfId="6" applyNumberFormat="1" applyFont="1" applyBorder="1" applyAlignment="1">
      <alignment horizontal="center"/>
    </xf>
    <xf numFmtId="0" fontId="13" fillId="14" borderId="1" xfId="6" applyNumberFormat="1" applyFont="1" applyBorder="1" applyAlignment="1">
      <alignment horizontal="center"/>
    </xf>
    <xf numFmtId="0" fontId="13" fillId="16" borderId="0" xfId="8" applyFont="1"/>
    <xf numFmtId="2" fontId="13" fillId="16" borderId="0" xfId="8" applyNumberFormat="1" applyFont="1"/>
    <xf numFmtId="0" fontId="16" fillId="10" borderId="0" xfId="2" applyNumberFormat="1" applyFont="1" applyAlignment="1">
      <alignment horizontal="center"/>
    </xf>
    <xf numFmtId="2" fontId="13" fillId="13" borderId="0" xfId="5" applyNumberFormat="1" applyFont="1" applyAlignment="1">
      <alignment horizontal="center"/>
    </xf>
    <xf numFmtId="0" fontId="13" fillId="13" borderId="1" xfId="5" applyFont="1" applyBorder="1" applyAlignment="1">
      <alignment horizontal="left"/>
    </xf>
    <xf numFmtId="2" fontId="13" fillId="14" borderId="1" xfId="6" applyNumberFormat="1" applyFont="1" applyBorder="1" applyAlignment="1">
      <alignment horizontal="center"/>
    </xf>
    <xf numFmtId="0" fontId="13" fillId="16" borderId="4" xfId="8" applyFont="1" applyBorder="1"/>
    <xf numFmtId="0" fontId="16" fillId="10" borderId="4" xfId="2" applyNumberFormat="1" applyFont="1" applyBorder="1" applyAlignment="1">
      <alignment horizontal="center"/>
    </xf>
    <xf numFmtId="2" fontId="13" fillId="21" borderId="0" xfId="6" applyNumberFormat="1" applyFont="1" applyFill="1" applyBorder="1" applyAlignment="1">
      <alignment horizontal="center"/>
    </xf>
    <xf numFmtId="0" fontId="9" fillId="4" borderId="1" xfId="1" applyFont="1" applyBorder="1" applyAlignment="1">
      <alignment horizontal="right"/>
    </xf>
    <xf numFmtId="9" fontId="9" fillId="4" borderId="1" xfId="1" applyNumberFormat="1" applyFont="1" applyBorder="1" applyAlignment="1">
      <alignment horizontal="center"/>
    </xf>
    <xf numFmtId="0" fontId="5" fillId="19" borderId="7" xfId="0" applyFont="1" applyFill="1" applyBorder="1"/>
    <xf numFmtId="2" fontId="2" fillId="19" borderId="0" xfId="0" applyNumberFormat="1" applyFont="1" applyFill="1" applyBorder="1"/>
    <xf numFmtId="2" fontId="5" fillId="19" borderId="0" xfId="0" applyNumberFormat="1" applyFont="1" applyFill="1" applyBorder="1"/>
    <xf numFmtId="2" fontId="5" fillId="19" borderId="5" xfId="0" applyNumberFormat="1" applyFont="1" applyFill="1" applyBorder="1"/>
    <xf numFmtId="0" fontId="5" fillId="19" borderId="0" xfId="0" applyFont="1" applyFill="1"/>
    <xf numFmtId="2" fontId="13" fillId="19" borderId="0" xfId="5" applyNumberFormat="1" applyFont="1" applyFill="1" applyBorder="1" applyAlignment="1">
      <alignment horizontal="center"/>
    </xf>
    <xf numFmtId="2" fontId="5" fillId="19" borderId="5" xfId="0" applyNumberFormat="1" applyFont="1" applyFill="1" applyBorder="1" applyAlignment="1">
      <alignment horizontal="center"/>
    </xf>
    <xf numFmtId="0" fontId="5" fillId="19" borderId="0" xfId="0" applyFont="1" applyFill="1" applyBorder="1"/>
    <xf numFmtId="0" fontId="13" fillId="19" borderId="0" xfId="6" applyNumberFormat="1" applyFont="1" applyFill="1" applyBorder="1" applyAlignment="1">
      <alignment horizontal="center"/>
    </xf>
    <xf numFmtId="2" fontId="13" fillId="19" borderId="1" xfId="6" applyNumberFormat="1" applyFont="1" applyFill="1" applyBorder="1" applyAlignment="1">
      <alignment horizontal="center"/>
    </xf>
    <xf numFmtId="0" fontId="13" fillId="19" borderId="0" xfId="8" applyFont="1" applyFill="1"/>
    <xf numFmtId="2" fontId="13" fillId="19" borderId="0" xfId="8" applyNumberFormat="1" applyFont="1" applyFill="1"/>
    <xf numFmtId="2" fontId="5" fillId="19" borderId="1" xfId="0" applyNumberFormat="1" applyFont="1" applyFill="1" applyBorder="1"/>
    <xf numFmtId="0" fontId="16" fillId="19" borderId="0" xfId="2" applyNumberFormat="1" applyFont="1" applyFill="1" applyAlignment="1">
      <alignment horizontal="center"/>
    </xf>
    <xf numFmtId="2" fontId="13" fillId="19" borderId="0" xfId="5" applyNumberFormat="1" applyFont="1" applyFill="1" applyAlignment="1">
      <alignment horizontal="center"/>
    </xf>
    <xf numFmtId="0" fontId="13" fillId="19" borderId="1" xfId="5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2" borderId="1" xfId="0" applyFill="1" applyBorder="1"/>
    <xf numFmtId="0" fontId="0" fillId="22" borderId="7" xfId="0" applyFill="1" applyBorder="1"/>
    <xf numFmtId="0" fontId="0" fillId="20" borderId="1" xfId="0" applyFill="1" applyBorder="1"/>
    <xf numFmtId="0" fontId="0" fillId="20" borderId="7" xfId="0" applyFill="1" applyBorder="1"/>
    <xf numFmtId="0" fontId="0" fillId="23" borderId="7" xfId="0" applyFill="1" applyBorder="1"/>
    <xf numFmtId="0" fontId="0" fillId="24" borderId="7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12">
    <cellStyle name="40% - Accent1" xfId="5" builtinId="31"/>
    <cellStyle name="40% - Accent2" xfId="6" builtinId="35"/>
    <cellStyle name="40% - Accent3" xfId="8" builtinId="39"/>
    <cellStyle name="Accent1" xfId="4" builtinId="29"/>
    <cellStyle name="Accent2" xfId="1" builtinId="33"/>
    <cellStyle name="Accent3" xfId="7" builtinId="37"/>
    <cellStyle name="Accent4" xfId="9" builtinId="41"/>
    <cellStyle name="Accent6" xfId="10" builtinId="49"/>
    <cellStyle name="Excel Built-in Normal" xfId="11"/>
    <cellStyle name="Neutral" xfId="2" builtinId="28"/>
    <cellStyle name="Normal" xfId="0" builtinId="0"/>
    <cellStyle name="Output" xfId="3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2"/>
  <sheetViews>
    <sheetView tabSelected="1" workbookViewId="0">
      <pane ySplit="1" topLeftCell="A32" activePane="bottomLeft" state="frozen"/>
      <selection pane="bottomLeft" sqref="A1:XFD1"/>
    </sheetView>
  </sheetViews>
  <sheetFormatPr defaultRowHeight="12.75"/>
  <cols>
    <col min="1" max="1" width="14.140625" style="1" bestFit="1" customWidth="1"/>
    <col min="2" max="2" width="25.85546875" style="1" customWidth="1"/>
    <col min="3" max="3" width="7.28515625" style="1" customWidth="1"/>
    <col min="4" max="4" width="12" style="1" customWidth="1"/>
    <col min="5" max="6" width="9.140625" style="1" customWidth="1"/>
    <col min="7" max="7" width="10.42578125" style="1" customWidth="1"/>
    <col min="8" max="8" width="9.7109375" style="1" customWidth="1"/>
    <col min="9" max="9" width="11.140625" style="1" customWidth="1"/>
    <col min="10" max="10" width="10.85546875" style="3" customWidth="1"/>
    <col min="11" max="11" width="9.140625" style="1" customWidth="1"/>
    <col min="12" max="12" width="2.5703125" style="1" customWidth="1"/>
    <col min="13" max="13" width="9.140625" style="1"/>
    <col min="14" max="14" width="2.140625" style="1" customWidth="1"/>
    <col min="15" max="15" width="9.140625" style="1"/>
    <col min="16" max="16" width="1.7109375" style="1" customWidth="1"/>
    <col min="17" max="17" width="14.140625" style="15" customWidth="1"/>
    <col min="18" max="18" width="11.5703125" style="1" customWidth="1"/>
    <col min="19" max="16384" width="9.140625" style="1"/>
  </cols>
  <sheetData>
    <row r="1" spans="1:18">
      <c r="A1" s="7" t="s">
        <v>0</v>
      </c>
      <c r="B1" s="7" t="s">
        <v>1</v>
      </c>
      <c r="C1" s="17" t="s">
        <v>2</v>
      </c>
      <c r="D1" s="2" t="s">
        <v>4</v>
      </c>
      <c r="E1" s="34" t="s">
        <v>13</v>
      </c>
      <c r="F1" s="35" t="s">
        <v>21</v>
      </c>
      <c r="G1" s="10" t="s">
        <v>14</v>
      </c>
      <c r="H1" s="18" t="s">
        <v>44</v>
      </c>
      <c r="I1" s="19" t="s">
        <v>16</v>
      </c>
      <c r="J1" s="37" t="s">
        <v>20</v>
      </c>
      <c r="K1" s="40" t="s">
        <v>22</v>
      </c>
      <c r="M1" s="43" t="s">
        <v>23</v>
      </c>
      <c r="O1" s="45" t="s">
        <v>34</v>
      </c>
      <c r="Q1" s="46" t="s">
        <v>37</v>
      </c>
      <c r="R1" s="47" t="s">
        <v>38</v>
      </c>
    </row>
    <row r="2" spans="1:18">
      <c r="A2" s="7"/>
      <c r="B2" s="20"/>
      <c r="C2" s="21">
        <v>70</v>
      </c>
      <c r="D2" s="22">
        <f t="shared" ref="D2:D39" si="0">C2/$C$2*30</f>
        <v>30</v>
      </c>
      <c r="E2" s="23">
        <v>60</v>
      </c>
      <c r="F2" s="22">
        <f t="shared" ref="F2:F39" si="1">E2/$E$2*25</f>
        <v>25</v>
      </c>
      <c r="G2" s="24">
        <f>D2+F2</f>
        <v>55</v>
      </c>
      <c r="H2" s="25"/>
      <c r="I2" s="22">
        <v>15</v>
      </c>
      <c r="J2" s="8">
        <v>5</v>
      </c>
      <c r="K2" s="49">
        <v>10</v>
      </c>
      <c r="M2" s="7">
        <v>10</v>
      </c>
      <c r="O2" s="27">
        <v>5</v>
      </c>
      <c r="Q2" s="53">
        <f>SUM(O2,M2,K2,J2,I2,F2,D2)</f>
        <v>100</v>
      </c>
      <c r="R2" s="54"/>
    </row>
    <row r="3" spans="1:18">
      <c r="A3" s="80">
        <v>54102010001</v>
      </c>
      <c r="B3" s="81"/>
      <c r="C3" s="86">
        <v>49</v>
      </c>
      <c r="D3" s="22">
        <f t="shared" si="0"/>
        <v>21</v>
      </c>
      <c r="E3" s="23">
        <v>51</v>
      </c>
      <c r="F3" s="22">
        <f t="shared" si="1"/>
        <v>21.25</v>
      </c>
      <c r="G3" s="24">
        <f>F3+D3</f>
        <v>42.25</v>
      </c>
      <c r="H3" s="81">
        <v>4</v>
      </c>
      <c r="I3" s="22">
        <v>12</v>
      </c>
      <c r="J3" s="8">
        <v>5</v>
      </c>
      <c r="K3" s="89">
        <v>10</v>
      </c>
      <c r="M3" s="90">
        <v>8.75</v>
      </c>
      <c r="O3" s="27">
        <v>5</v>
      </c>
      <c r="Q3" s="53">
        <f>ROUND(SUM(O3,M3,K3,J3,I3,F3,D3),0)</f>
        <v>83</v>
      </c>
      <c r="R3" s="54" t="str">
        <f t="shared" ref="R3:R39" si="2">IF(Q3&gt;=$Q$42,$R$42,IF(Q3&gt;=$Q$43,$R$43,IF(Q3&gt;=$Q$44,$R$44,IF(Q3&gt;=$Q$45,$R$45,IF(Q3&gt;=$Q$46,$R$46,IF(Q3&gt;=$Q$47,$R$47,IF(Q3&gt;=$Q$48,$R$48,$R$49)))))))</f>
        <v>A</v>
      </c>
    </row>
    <row r="4" spans="1:18">
      <c r="A4" s="80">
        <v>54102010002</v>
      </c>
      <c r="B4" s="83"/>
      <c r="C4" s="87">
        <v>24</v>
      </c>
      <c r="D4" s="22">
        <f t="shared" si="0"/>
        <v>10.285714285714286</v>
      </c>
      <c r="E4" s="23">
        <v>27</v>
      </c>
      <c r="F4" s="22">
        <f t="shared" si="1"/>
        <v>11.25</v>
      </c>
      <c r="G4" s="24">
        <f>F4+D4</f>
        <v>21.535714285714285</v>
      </c>
      <c r="H4" s="83">
        <v>2</v>
      </c>
      <c r="I4" s="22">
        <v>14</v>
      </c>
      <c r="J4" s="8">
        <v>5</v>
      </c>
      <c r="K4" s="89">
        <v>9.5</v>
      </c>
      <c r="M4" s="90">
        <v>5.375</v>
      </c>
      <c r="O4" s="27">
        <v>5</v>
      </c>
      <c r="Q4" s="53">
        <f>ROUND(SUM(O4,M4,K4,J4,I4,F4,D4),0)</f>
        <v>60</v>
      </c>
      <c r="R4" s="54" t="str">
        <f t="shared" si="2"/>
        <v>C</v>
      </c>
    </row>
    <row r="5" spans="1:18">
      <c r="A5" s="80">
        <v>54102010003</v>
      </c>
      <c r="B5" s="84"/>
      <c r="C5" s="86">
        <v>29</v>
      </c>
      <c r="D5" s="22">
        <f t="shared" si="0"/>
        <v>12.428571428571429</v>
      </c>
      <c r="E5" s="28">
        <v>24</v>
      </c>
      <c r="F5" s="22">
        <f t="shared" si="1"/>
        <v>10</v>
      </c>
      <c r="G5" s="24">
        <f>F5+D5</f>
        <v>22.428571428571431</v>
      </c>
      <c r="H5" s="84">
        <v>6</v>
      </c>
      <c r="I5" s="22">
        <v>14</v>
      </c>
      <c r="J5" s="8">
        <v>5</v>
      </c>
      <c r="K5" s="89">
        <v>7</v>
      </c>
      <c r="M5" s="90">
        <v>7</v>
      </c>
      <c r="O5" s="27">
        <v>5</v>
      </c>
      <c r="Q5" s="53">
        <f>ROUND(SUM(O5,M5,K5,J5,I5,F5,D5),0)</f>
        <v>60</v>
      </c>
      <c r="R5" s="54" t="str">
        <f t="shared" si="2"/>
        <v>C</v>
      </c>
    </row>
    <row r="6" spans="1:18">
      <c r="A6" s="80">
        <v>54102010004</v>
      </c>
      <c r="B6" s="85"/>
      <c r="C6" s="86">
        <v>42</v>
      </c>
      <c r="D6" s="22">
        <f t="shared" si="0"/>
        <v>18</v>
      </c>
      <c r="E6" s="28">
        <v>37.5</v>
      </c>
      <c r="F6" s="22">
        <f t="shared" si="1"/>
        <v>15.625</v>
      </c>
      <c r="G6" s="24">
        <f>F6+D6</f>
        <v>33.625</v>
      </c>
      <c r="H6" s="85">
        <v>8</v>
      </c>
      <c r="I6" s="22">
        <v>13</v>
      </c>
      <c r="J6" s="8">
        <v>5</v>
      </c>
      <c r="K6" s="89">
        <v>10</v>
      </c>
      <c r="M6" s="90">
        <v>6.916666666666667</v>
      </c>
      <c r="O6" s="27">
        <v>5</v>
      </c>
      <c r="Q6" s="53">
        <f>ROUND(SUM(O6,M6,K6,J6,I6,F6,D6),0)</f>
        <v>74</v>
      </c>
      <c r="R6" s="54" t="str">
        <f t="shared" si="2"/>
        <v>B</v>
      </c>
    </row>
    <row r="7" spans="1:18">
      <c r="A7" s="80">
        <v>54102010005</v>
      </c>
      <c r="B7" s="81"/>
      <c r="C7" s="86">
        <v>61</v>
      </c>
      <c r="D7" s="22">
        <f t="shared" si="0"/>
        <v>26.142857142857142</v>
      </c>
      <c r="E7" s="28">
        <v>53</v>
      </c>
      <c r="F7" s="22">
        <f t="shared" si="1"/>
        <v>22.083333333333332</v>
      </c>
      <c r="G7" s="24">
        <f>F7+D7</f>
        <v>48.226190476190474</v>
      </c>
      <c r="H7" s="81">
        <v>6</v>
      </c>
      <c r="I7" s="22">
        <v>14</v>
      </c>
      <c r="J7" s="8">
        <v>5</v>
      </c>
      <c r="K7" s="89">
        <v>10</v>
      </c>
      <c r="M7" s="90">
        <v>10</v>
      </c>
      <c r="O7" s="27">
        <v>5</v>
      </c>
      <c r="Q7" s="53">
        <f>ROUND(SUM(O7,M7,K7,J7,I7,F7,D7),0)</f>
        <v>92</v>
      </c>
      <c r="R7" s="54" t="str">
        <f t="shared" si="2"/>
        <v>A</v>
      </c>
    </row>
    <row r="8" spans="1:18">
      <c r="A8" s="80">
        <v>54102010006</v>
      </c>
      <c r="B8" s="83"/>
      <c r="C8" s="86">
        <v>37.5</v>
      </c>
      <c r="D8" s="22">
        <f t="shared" si="0"/>
        <v>16.071428571428569</v>
      </c>
      <c r="E8" s="28">
        <v>42</v>
      </c>
      <c r="F8" s="22">
        <f t="shared" si="1"/>
        <v>17.5</v>
      </c>
      <c r="G8" s="24">
        <f>F8+D8</f>
        <v>33.571428571428569</v>
      </c>
      <c r="H8">
        <v>3</v>
      </c>
      <c r="I8" s="22">
        <v>12</v>
      </c>
      <c r="J8" s="8">
        <v>5</v>
      </c>
      <c r="K8" s="89">
        <v>10</v>
      </c>
      <c r="M8" s="90">
        <v>7.541666666666667</v>
      </c>
      <c r="O8" s="27">
        <v>5</v>
      </c>
      <c r="Q8" s="53">
        <f>ROUND(SUM(O8,M8,K8,J8,I8,F8,D8),0)</f>
        <v>73</v>
      </c>
      <c r="R8" s="54" t="str">
        <f t="shared" si="2"/>
        <v>B</v>
      </c>
    </row>
    <row r="9" spans="1:18">
      <c r="A9" s="80">
        <v>54102010007</v>
      </c>
      <c r="B9" s="84"/>
      <c r="C9" s="86">
        <v>33</v>
      </c>
      <c r="D9" s="22">
        <f t="shared" si="0"/>
        <v>14.142857142857142</v>
      </c>
      <c r="E9" s="28">
        <v>53.5</v>
      </c>
      <c r="F9" s="22">
        <f t="shared" si="1"/>
        <v>22.291666666666668</v>
      </c>
      <c r="G9" s="24">
        <f>F9+D9</f>
        <v>36.43452380952381</v>
      </c>
      <c r="H9" s="84">
        <v>5</v>
      </c>
      <c r="I9" s="22">
        <v>12</v>
      </c>
      <c r="J9" s="8">
        <v>5</v>
      </c>
      <c r="K9" s="89">
        <v>10</v>
      </c>
      <c r="M9" s="90">
        <v>7.333333333333333</v>
      </c>
      <c r="O9" s="27">
        <v>5</v>
      </c>
      <c r="Q9" s="53">
        <f>ROUND(SUM(O9,M9,K9,J9,I9,F9,D9),0)</f>
        <v>76</v>
      </c>
      <c r="R9" s="54" t="str">
        <f t="shared" si="2"/>
        <v>B+</v>
      </c>
    </row>
    <row r="10" spans="1:18">
      <c r="A10" s="80">
        <v>54102010008</v>
      </c>
      <c r="B10" s="85"/>
      <c r="C10" s="87">
        <v>7</v>
      </c>
      <c r="D10" s="22">
        <f t="shared" si="0"/>
        <v>3</v>
      </c>
      <c r="E10" s="28">
        <v>34.5</v>
      </c>
      <c r="F10" s="22">
        <f t="shared" si="1"/>
        <v>14.374999999999998</v>
      </c>
      <c r="G10" s="24">
        <f>F10+D10</f>
        <v>17.375</v>
      </c>
      <c r="H10" s="85">
        <v>1</v>
      </c>
      <c r="I10" s="22">
        <v>14</v>
      </c>
      <c r="J10" s="8">
        <v>5</v>
      </c>
      <c r="K10" s="89">
        <v>10</v>
      </c>
      <c r="M10" s="90">
        <v>5.041666666666667</v>
      </c>
      <c r="O10" s="27">
        <v>5</v>
      </c>
      <c r="Q10" s="53">
        <f>ROUND(SUM(O10,M10,K10,J10,I10,F10,D10),0)</f>
        <v>56</v>
      </c>
      <c r="R10" s="54" t="str">
        <f t="shared" si="2"/>
        <v>D+</v>
      </c>
    </row>
    <row r="11" spans="1:18">
      <c r="A11" s="80">
        <v>54102010009</v>
      </c>
      <c r="B11" s="81"/>
      <c r="C11" s="87">
        <v>24</v>
      </c>
      <c r="D11" s="22">
        <f t="shared" si="0"/>
        <v>10.285714285714286</v>
      </c>
      <c r="E11" s="28">
        <v>31</v>
      </c>
      <c r="F11" s="22">
        <f t="shared" si="1"/>
        <v>12.916666666666668</v>
      </c>
      <c r="G11" s="24">
        <f>F11+D11</f>
        <v>23.202380952380956</v>
      </c>
      <c r="H11" s="81">
        <v>2</v>
      </c>
      <c r="I11" s="22">
        <v>14</v>
      </c>
      <c r="J11" s="8">
        <v>5</v>
      </c>
      <c r="K11" s="89">
        <v>8</v>
      </c>
      <c r="M11" s="90">
        <v>6.125</v>
      </c>
      <c r="O11" s="27">
        <v>5</v>
      </c>
      <c r="Q11" s="53">
        <f>ROUND(SUM(O11,M11,K11,J11,I11,F11,D11),0)</f>
        <v>61</v>
      </c>
      <c r="R11" s="54" t="str">
        <f t="shared" si="2"/>
        <v>C</v>
      </c>
    </row>
    <row r="12" spans="1:18">
      <c r="A12" s="80">
        <v>54102010010</v>
      </c>
      <c r="B12" s="83"/>
      <c r="C12" s="87">
        <v>19</v>
      </c>
      <c r="D12" s="22">
        <f t="shared" si="0"/>
        <v>8.1428571428571423</v>
      </c>
      <c r="E12" s="28">
        <v>30</v>
      </c>
      <c r="F12" s="22">
        <f t="shared" si="1"/>
        <v>12.5</v>
      </c>
      <c r="G12" s="24">
        <f>F12+D12</f>
        <v>20.642857142857142</v>
      </c>
      <c r="H12" s="83">
        <v>8</v>
      </c>
      <c r="I12" s="22">
        <v>13</v>
      </c>
      <c r="J12" s="8">
        <v>5</v>
      </c>
      <c r="K12" s="89">
        <v>10</v>
      </c>
      <c r="M12" s="90">
        <v>6</v>
      </c>
      <c r="O12" s="27">
        <v>5</v>
      </c>
      <c r="Q12" s="53">
        <f>ROUND(SUM(O12,M12,K12,J12,I12,F12,D12),0)</f>
        <v>60</v>
      </c>
      <c r="R12" s="54" t="str">
        <f t="shared" si="2"/>
        <v>C</v>
      </c>
    </row>
    <row r="13" spans="1:18">
      <c r="A13" s="80">
        <v>54102010011</v>
      </c>
      <c r="B13" s="84"/>
      <c r="C13" s="87">
        <v>17.5</v>
      </c>
      <c r="D13" s="22">
        <f t="shared" si="0"/>
        <v>7.5</v>
      </c>
      <c r="E13" s="28">
        <v>32.5</v>
      </c>
      <c r="F13" s="22">
        <f t="shared" si="1"/>
        <v>13.541666666666666</v>
      </c>
      <c r="G13" s="24">
        <f>F13+D13</f>
        <v>21.041666666666664</v>
      </c>
      <c r="H13" s="84">
        <v>9</v>
      </c>
      <c r="I13" s="22">
        <v>13</v>
      </c>
      <c r="J13" s="8">
        <v>5</v>
      </c>
      <c r="K13" s="89">
        <v>7.5</v>
      </c>
      <c r="M13" s="90">
        <v>5.625</v>
      </c>
      <c r="O13" s="27">
        <v>5</v>
      </c>
      <c r="Q13" s="53">
        <f>ROUND(SUM(O13,M13,K13,J13,I13,F13,D13),0)</f>
        <v>57</v>
      </c>
      <c r="R13" s="54" t="str">
        <f t="shared" si="2"/>
        <v>D+</v>
      </c>
    </row>
    <row r="14" spans="1:18">
      <c r="A14" s="80">
        <v>54102010012</v>
      </c>
      <c r="B14" s="85"/>
      <c r="C14" s="86">
        <v>31</v>
      </c>
      <c r="D14" s="22">
        <f t="shared" si="0"/>
        <v>13.285714285714285</v>
      </c>
      <c r="E14" s="28">
        <v>36</v>
      </c>
      <c r="F14" s="22">
        <f t="shared" si="1"/>
        <v>15</v>
      </c>
      <c r="G14" s="24">
        <f>F14+D14</f>
        <v>28.285714285714285</v>
      </c>
      <c r="H14" s="85">
        <v>6</v>
      </c>
      <c r="I14" s="22">
        <v>14</v>
      </c>
      <c r="J14" s="8">
        <v>5</v>
      </c>
      <c r="K14" s="89">
        <v>10</v>
      </c>
      <c r="M14" s="90">
        <v>6.5</v>
      </c>
      <c r="O14" s="27">
        <v>5</v>
      </c>
      <c r="Q14" s="53">
        <f>ROUND(SUM(O14,M14,K14,J14,I14,F14,D14),0)</f>
        <v>69</v>
      </c>
      <c r="R14" s="54" t="str">
        <f t="shared" si="2"/>
        <v>C+</v>
      </c>
    </row>
    <row r="15" spans="1:18">
      <c r="A15" s="80">
        <v>54102010013</v>
      </c>
      <c r="B15" s="83"/>
      <c r="C15" s="86">
        <v>41</v>
      </c>
      <c r="D15" s="22">
        <f t="shared" si="0"/>
        <v>17.571428571428573</v>
      </c>
      <c r="E15" s="28">
        <v>49</v>
      </c>
      <c r="F15" s="22">
        <f t="shared" si="1"/>
        <v>20.416666666666668</v>
      </c>
      <c r="G15" s="24">
        <f>F15+D15</f>
        <v>37.988095238095241</v>
      </c>
      <c r="H15" s="83">
        <v>9</v>
      </c>
      <c r="I15" s="22">
        <v>13</v>
      </c>
      <c r="J15" s="8">
        <v>5</v>
      </c>
      <c r="K15" s="89">
        <v>9.5</v>
      </c>
      <c r="M15" s="90">
        <v>7.875</v>
      </c>
      <c r="O15" s="27">
        <v>5</v>
      </c>
      <c r="Q15" s="53">
        <f>ROUND(SUM(O15,M15,K15,J15,I15,F15,D15),0)</f>
        <v>78</v>
      </c>
      <c r="R15" s="54" t="str">
        <f t="shared" si="2"/>
        <v>B+</v>
      </c>
    </row>
    <row r="16" spans="1:18">
      <c r="A16" s="80">
        <v>54102010014</v>
      </c>
      <c r="B16" s="84"/>
      <c r="C16" s="86">
        <v>45</v>
      </c>
      <c r="D16" s="22">
        <f t="shared" si="0"/>
        <v>19.285714285714288</v>
      </c>
      <c r="E16" s="28">
        <v>49</v>
      </c>
      <c r="F16" s="22">
        <f t="shared" si="1"/>
        <v>20.416666666666668</v>
      </c>
      <c r="G16" s="24">
        <f>F16+D16</f>
        <v>39.702380952380956</v>
      </c>
      <c r="H16" s="84">
        <v>1</v>
      </c>
      <c r="I16" s="22">
        <v>14</v>
      </c>
      <c r="J16" s="8">
        <v>5</v>
      </c>
      <c r="K16" s="89">
        <v>10</v>
      </c>
      <c r="M16" s="90">
        <v>7.041666666666667</v>
      </c>
      <c r="O16" s="27">
        <v>5</v>
      </c>
      <c r="Q16" s="53">
        <f>ROUND(SUM(O16,M16,K16,J16,I16,F16,D16),0)</f>
        <v>81</v>
      </c>
      <c r="R16" s="54" t="str">
        <f t="shared" si="2"/>
        <v>A</v>
      </c>
    </row>
    <row r="17" spans="1:18">
      <c r="A17" s="80">
        <v>54102010015</v>
      </c>
      <c r="B17" s="85"/>
      <c r="C17" s="87">
        <v>13.5</v>
      </c>
      <c r="D17" s="22">
        <f t="shared" si="0"/>
        <v>5.7857142857142856</v>
      </c>
      <c r="E17" s="28">
        <v>39</v>
      </c>
      <c r="F17" s="22">
        <f t="shared" si="1"/>
        <v>16.25</v>
      </c>
      <c r="G17" s="24">
        <f>F17+D17</f>
        <v>22.035714285714285</v>
      </c>
      <c r="H17" s="85">
        <v>3</v>
      </c>
      <c r="I17" s="22">
        <v>12</v>
      </c>
      <c r="J17" s="8">
        <v>5</v>
      </c>
      <c r="K17" s="89">
        <v>10</v>
      </c>
      <c r="M17" s="90">
        <v>6</v>
      </c>
      <c r="O17" s="27">
        <v>5</v>
      </c>
      <c r="Q17" s="53">
        <f>ROUND(SUM(O17,M17,K17,J17,I17,F17,D17),0)</f>
        <v>60</v>
      </c>
      <c r="R17" s="54" t="str">
        <f t="shared" si="2"/>
        <v>C</v>
      </c>
    </row>
    <row r="18" spans="1:18">
      <c r="A18" s="80">
        <v>54102010016</v>
      </c>
      <c r="B18" s="81"/>
      <c r="C18" s="86">
        <v>43</v>
      </c>
      <c r="D18" s="22">
        <f t="shared" si="0"/>
        <v>18.428571428571431</v>
      </c>
      <c r="E18" s="28">
        <v>46.5</v>
      </c>
      <c r="F18" s="22">
        <f t="shared" si="1"/>
        <v>19.375</v>
      </c>
      <c r="G18" s="24">
        <f>F18+D18</f>
        <v>37.803571428571431</v>
      </c>
      <c r="H18" s="81">
        <v>7</v>
      </c>
      <c r="I18" s="22">
        <v>14</v>
      </c>
      <c r="J18" s="8">
        <v>5</v>
      </c>
      <c r="K18" s="89">
        <v>10</v>
      </c>
      <c r="M18" s="90">
        <v>7.666666666666667</v>
      </c>
      <c r="O18" s="27">
        <v>5</v>
      </c>
      <c r="Q18" s="53">
        <f>ROUND(SUM(O18,M18,K18,J18,I18,F18,D18),0)</f>
        <v>79</v>
      </c>
      <c r="R18" s="54" t="str">
        <f t="shared" si="2"/>
        <v>B+</v>
      </c>
    </row>
    <row r="19" spans="1:18">
      <c r="A19" s="80">
        <v>54102010017</v>
      </c>
      <c r="B19" s="83"/>
      <c r="C19" s="86">
        <v>47</v>
      </c>
      <c r="D19" s="22">
        <f t="shared" si="0"/>
        <v>20.142857142857142</v>
      </c>
      <c r="E19" s="28">
        <v>43.5</v>
      </c>
      <c r="F19" s="22">
        <f t="shared" si="1"/>
        <v>18.125</v>
      </c>
      <c r="G19" s="24">
        <f>F19+D19</f>
        <v>38.267857142857139</v>
      </c>
      <c r="H19" s="83">
        <v>5</v>
      </c>
      <c r="I19" s="22">
        <v>12</v>
      </c>
      <c r="J19" s="8">
        <v>5</v>
      </c>
      <c r="K19" s="89">
        <v>8.5</v>
      </c>
      <c r="M19" s="90">
        <v>6.791666666666667</v>
      </c>
      <c r="O19" s="27">
        <v>5</v>
      </c>
      <c r="Q19" s="53">
        <f>ROUND(SUM(O19,M19,K19,J19,I19,F19,D19),0)</f>
        <v>76</v>
      </c>
      <c r="R19" s="54" t="str">
        <f t="shared" si="2"/>
        <v>B+</v>
      </c>
    </row>
    <row r="20" spans="1:18">
      <c r="A20" s="80">
        <v>54102010018</v>
      </c>
      <c r="B20" s="84"/>
      <c r="C20" s="86">
        <v>28.5</v>
      </c>
      <c r="D20" s="22">
        <f t="shared" si="0"/>
        <v>12.214285714285714</v>
      </c>
      <c r="E20" s="28">
        <v>42</v>
      </c>
      <c r="F20" s="22">
        <f t="shared" si="1"/>
        <v>17.5</v>
      </c>
      <c r="G20" s="24">
        <f>F20+D20</f>
        <v>29.714285714285715</v>
      </c>
      <c r="H20" s="84">
        <v>1</v>
      </c>
      <c r="I20" s="22">
        <v>14</v>
      </c>
      <c r="J20" s="8">
        <v>5</v>
      </c>
      <c r="K20" s="89">
        <v>9.5</v>
      </c>
      <c r="M20" s="90">
        <v>6.916666666666667</v>
      </c>
      <c r="O20" s="27">
        <v>5</v>
      </c>
      <c r="Q20" s="53">
        <f>ROUND(SUM(O20,M20,K20,J20,I20,F20,D20),0)</f>
        <v>70</v>
      </c>
      <c r="R20" s="54" t="str">
        <f t="shared" si="2"/>
        <v>B</v>
      </c>
    </row>
    <row r="21" spans="1:18">
      <c r="A21" s="80">
        <v>54102010019</v>
      </c>
      <c r="B21" s="85"/>
      <c r="C21" s="88">
        <v>40.5</v>
      </c>
      <c r="D21" s="22">
        <f t="shared" si="0"/>
        <v>17.357142857142858</v>
      </c>
      <c r="E21" s="28">
        <v>49.5</v>
      </c>
      <c r="F21" s="22">
        <f t="shared" si="1"/>
        <v>20.625</v>
      </c>
      <c r="G21" s="24">
        <f>F21+D21</f>
        <v>37.982142857142861</v>
      </c>
      <c r="H21" s="85">
        <v>5</v>
      </c>
      <c r="I21" s="22">
        <v>12</v>
      </c>
      <c r="J21" s="8">
        <v>5</v>
      </c>
      <c r="K21" s="89">
        <v>10</v>
      </c>
      <c r="M21" s="90">
        <v>8.0416666666666661</v>
      </c>
      <c r="O21" s="27">
        <v>5</v>
      </c>
      <c r="Q21" s="53">
        <f>ROUND(SUM(O21,M21,K21,J21,I21,F21,D21),0)</f>
        <v>78</v>
      </c>
      <c r="R21" s="54" t="str">
        <f t="shared" si="2"/>
        <v>B+</v>
      </c>
    </row>
    <row r="22" spans="1:18">
      <c r="A22" s="80">
        <v>54102010020</v>
      </c>
      <c r="B22" s="81"/>
      <c r="C22" s="86">
        <v>43.5</v>
      </c>
      <c r="D22" s="22">
        <f t="shared" si="0"/>
        <v>18.642857142857142</v>
      </c>
      <c r="E22" s="28">
        <v>39.5</v>
      </c>
      <c r="F22" s="22">
        <f t="shared" si="1"/>
        <v>16.458333333333332</v>
      </c>
      <c r="G22" s="24">
        <f>F22+D22</f>
        <v>35.101190476190474</v>
      </c>
      <c r="H22" s="81">
        <v>2</v>
      </c>
      <c r="I22" s="22">
        <v>14</v>
      </c>
      <c r="J22" s="8">
        <v>5</v>
      </c>
      <c r="K22" s="89">
        <v>8</v>
      </c>
      <c r="M22" s="90">
        <v>7.791666666666667</v>
      </c>
      <c r="O22" s="27">
        <v>5</v>
      </c>
      <c r="Q22" s="53">
        <f>ROUND(SUM(O22,M22,K22,J22,I22,F22,D22),0)</f>
        <v>75</v>
      </c>
      <c r="R22" s="54" t="str">
        <f t="shared" si="2"/>
        <v>B+</v>
      </c>
    </row>
    <row r="23" spans="1:18">
      <c r="A23" s="80">
        <v>54102010021</v>
      </c>
      <c r="B23" s="83"/>
      <c r="C23" s="86">
        <v>41.5</v>
      </c>
      <c r="D23" s="22">
        <f t="shared" si="0"/>
        <v>17.785714285714285</v>
      </c>
      <c r="E23" s="28">
        <v>43</v>
      </c>
      <c r="F23" s="22">
        <f t="shared" si="1"/>
        <v>17.916666666666668</v>
      </c>
      <c r="G23" s="24">
        <f>F23+D23</f>
        <v>35.702380952380949</v>
      </c>
      <c r="H23" s="83">
        <v>4</v>
      </c>
      <c r="I23" s="22">
        <v>12</v>
      </c>
      <c r="J23" s="8">
        <v>5</v>
      </c>
      <c r="K23" s="89">
        <v>10</v>
      </c>
      <c r="M23" s="90">
        <v>7.291666666666667</v>
      </c>
      <c r="O23" s="27">
        <v>5</v>
      </c>
      <c r="Q23" s="53">
        <f>ROUND(SUM(O23,M23,K23,J23,I23,F23,D23),0)</f>
        <v>75</v>
      </c>
      <c r="R23" s="54" t="str">
        <f t="shared" si="2"/>
        <v>B+</v>
      </c>
    </row>
    <row r="24" spans="1:18">
      <c r="A24" s="80">
        <v>54102010022</v>
      </c>
      <c r="B24" s="84"/>
      <c r="C24" s="86">
        <v>30.5</v>
      </c>
      <c r="D24" s="22">
        <f t="shared" si="0"/>
        <v>13.071428571428571</v>
      </c>
      <c r="E24" s="28">
        <v>44</v>
      </c>
      <c r="F24" s="22">
        <f t="shared" si="1"/>
        <v>18.333333333333332</v>
      </c>
      <c r="G24" s="24">
        <f>F24+D24</f>
        <v>31.404761904761905</v>
      </c>
      <c r="H24" s="84">
        <v>10</v>
      </c>
      <c r="I24" s="22">
        <v>13</v>
      </c>
      <c r="J24" s="8">
        <v>5</v>
      </c>
      <c r="K24" s="89">
        <v>10</v>
      </c>
      <c r="M24" s="90">
        <v>6.916666666666667</v>
      </c>
      <c r="O24" s="27">
        <v>5</v>
      </c>
      <c r="Q24" s="53">
        <f>ROUND(SUM(O24,M24,K24,J24,I24,F24,D24),0)</f>
        <v>71</v>
      </c>
      <c r="R24" s="54" t="str">
        <f t="shared" si="2"/>
        <v>B</v>
      </c>
    </row>
    <row r="25" spans="1:18">
      <c r="A25" s="80">
        <v>54102010023</v>
      </c>
      <c r="B25" s="85"/>
      <c r="C25" s="86">
        <v>33</v>
      </c>
      <c r="D25" s="22">
        <f t="shared" si="0"/>
        <v>14.142857142857142</v>
      </c>
      <c r="E25" s="28">
        <v>46.5</v>
      </c>
      <c r="F25" s="22">
        <f t="shared" si="1"/>
        <v>19.375</v>
      </c>
      <c r="G25" s="24">
        <f>F25+D25</f>
        <v>33.517857142857139</v>
      </c>
      <c r="H25" s="85">
        <v>6</v>
      </c>
      <c r="I25" s="22">
        <v>14</v>
      </c>
      <c r="J25" s="8">
        <v>5</v>
      </c>
      <c r="K25" s="89">
        <v>10</v>
      </c>
      <c r="M25" s="90">
        <v>7.208333333333333</v>
      </c>
      <c r="O25" s="27">
        <v>5</v>
      </c>
      <c r="Q25" s="53">
        <f>ROUND(SUM(O25,M25,K25,J25,I25,F25,D25),0)</f>
        <v>75</v>
      </c>
      <c r="R25" s="54" t="str">
        <f t="shared" si="2"/>
        <v>B+</v>
      </c>
    </row>
    <row r="26" spans="1:18">
      <c r="A26" s="80">
        <v>54102010024</v>
      </c>
      <c r="B26" s="81"/>
      <c r="C26" s="86">
        <v>43.5</v>
      </c>
      <c r="D26" s="22">
        <f t="shared" si="0"/>
        <v>18.642857142857142</v>
      </c>
      <c r="E26" s="28">
        <v>38.5</v>
      </c>
      <c r="F26" s="22">
        <f t="shared" si="1"/>
        <v>16.041666666666668</v>
      </c>
      <c r="G26" s="24">
        <f>F26+D26</f>
        <v>34.68452380952381</v>
      </c>
      <c r="H26" s="81">
        <v>7</v>
      </c>
      <c r="I26" s="22">
        <v>14</v>
      </c>
      <c r="J26" s="8">
        <v>5</v>
      </c>
      <c r="K26" s="89">
        <v>10</v>
      </c>
      <c r="M26" s="90">
        <v>7.125</v>
      </c>
      <c r="O26" s="27">
        <v>5</v>
      </c>
      <c r="Q26" s="53">
        <f>ROUND(SUM(O26,M26,K26,J26,I26,F26,D26),0)</f>
        <v>76</v>
      </c>
      <c r="R26" s="54" t="str">
        <f t="shared" si="2"/>
        <v>B+</v>
      </c>
    </row>
    <row r="27" spans="1:18">
      <c r="A27" s="80">
        <v>54102010025</v>
      </c>
      <c r="B27" s="83"/>
      <c r="C27" s="87">
        <v>19</v>
      </c>
      <c r="D27" s="22">
        <f t="shared" si="0"/>
        <v>8.1428571428571423</v>
      </c>
      <c r="E27" s="28">
        <v>36.5</v>
      </c>
      <c r="F27" s="22">
        <f t="shared" si="1"/>
        <v>15.208333333333332</v>
      </c>
      <c r="G27" s="24">
        <f>F27+D27</f>
        <v>23.351190476190474</v>
      </c>
      <c r="H27" s="83">
        <v>4</v>
      </c>
      <c r="I27" s="22">
        <v>12</v>
      </c>
      <c r="J27" s="8">
        <v>5</v>
      </c>
      <c r="K27" s="89">
        <v>10</v>
      </c>
      <c r="M27" s="90">
        <v>6.833333333333333</v>
      </c>
      <c r="O27" s="27">
        <v>5</v>
      </c>
      <c r="Q27" s="53">
        <f>ROUND(SUM(O27,M27,K27,J27,I27,F27,D27),0)</f>
        <v>62</v>
      </c>
      <c r="R27" s="54" t="str">
        <f t="shared" si="2"/>
        <v>C</v>
      </c>
    </row>
    <row r="28" spans="1:18">
      <c r="A28" s="80">
        <v>54102010026</v>
      </c>
      <c r="B28" s="84"/>
      <c r="C28" s="86">
        <v>45.5</v>
      </c>
      <c r="D28" s="22">
        <f t="shared" si="0"/>
        <v>19.5</v>
      </c>
      <c r="E28" s="28">
        <v>56</v>
      </c>
      <c r="F28" s="22">
        <f t="shared" si="1"/>
        <v>23.333333333333332</v>
      </c>
      <c r="G28" s="24">
        <f>F28+D28</f>
        <v>42.833333333333329</v>
      </c>
      <c r="H28" s="84">
        <v>2</v>
      </c>
      <c r="I28" s="22">
        <v>14</v>
      </c>
      <c r="J28" s="8">
        <v>5</v>
      </c>
      <c r="K28" s="89">
        <v>10</v>
      </c>
      <c r="M28" s="90">
        <v>7.291666666666667</v>
      </c>
      <c r="O28" s="27">
        <v>5</v>
      </c>
      <c r="Q28" s="53">
        <f>ROUND(SUM(O28,M28,K28,J28,I28,F28,D28),0)</f>
        <v>84</v>
      </c>
      <c r="R28" s="54" t="str">
        <f t="shared" si="2"/>
        <v>A</v>
      </c>
    </row>
    <row r="29" spans="1:18">
      <c r="A29" s="80">
        <v>54102010027</v>
      </c>
      <c r="B29" s="85"/>
      <c r="C29" s="86">
        <v>44</v>
      </c>
      <c r="D29" s="22">
        <f t="shared" si="0"/>
        <v>18.857142857142858</v>
      </c>
      <c r="E29" s="28">
        <v>44.5</v>
      </c>
      <c r="F29" s="22">
        <f t="shared" si="1"/>
        <v>18.541666666666668</v>
      </c>
      <c r="G29" s="24">
        <f>F29+D29</f>
        <v>37.398809523809526</v>
      </c>
      <c r="H29" s="85">
        <v>8</v>
      </c>
      <c r="I29" s="22">
        <v>13</v>
      </c>
      <c r="J29" s="8">
        <v>5</v>
      </c>
      <c r="K29" s="89">
        <v>10</v>
      </c>
      <c r="M29" s="90">
        <v>6.791666666666667</v>
      </c>
      <c r="O29" s="27">
        <v>5</v>
      </c>
      <c r="Q29" s="53">
        <f>ROUND(SUM(O29,M29,K29,J29,I29,F29,D29),0)</f>
        <v>77</v>
      </c>
      <c r="R29" s="54" t="str">
        <f t="shared" si="2"/>
        <v>B+</v>
      </c>
    </row>
    <row r="30" spans="1:18" s="65" customFormat="1">
      <c r="A30" s="80">
        <v>54102010028</v>
      </c>
      <c r="B30" s="81"/>
      <c r="C30" s="87">
        <v>24.5</v>
      </c>
      <c r="D30" s="64">
        <f t="shared" si="0"/>
        <v>10.5</v>
      </c>
      <c r="E30" s="63">
        <v>38</v>
      </c>
      <c r="F30" s="64">
        <f t="shared" si="1"/>
        <v>15.833333333333332</v>
      </c>
      <c r="G30" s="63">
        <f>F30+D30</f>
        <v>26.333333333333332</v>
      </c>
      <c r="H30" s="81">
        <v>10</v>
      </c>
      <c r="I30" s="22">
        <v>13</v>
      </c>
      <c r="J30" s="8">
        <v>5</v>
      </c>
      <c r="K30" s="89">
        <v>10</v>
      </c>
      <c r="M30" s="90">
        <v>5.5625</v>
      </c>
      <c r="O30" s="27">
        <v>5</v>
      </c>
      <c r="Q30" s="75">
        <f>ROUND(SUM(O30,M30,K30,J30,I30,F30,D30),0)</f>
        <v>65</v>
      </c>
      <c r="R30" s="76" t="str">
        <f t="shared" si="2"/>
        <v>C+</v>
      </c>
    </row>
    <row r="31" spans="1:18">
      <c r="A31" s="80">
        <v>54102010029</v>
      </c>
      <c r="B31" s="83"/>
      <c r="C31" s="86">
        <v>55.5</v>
      </c>
      <c r="D31" s="22">
        <f t="shared" si="0"/>
        <v>23.785714285714285</v>
      </c>
      <c r="E31" s="28">
        <v>54</v>
      </c>
      <c r="F31" s="22">
        <f t="shared" si="1"/>
        <v>22.5</v>
      </c>
      <c r="G31" s="24">
        <f>F31+D31</f>
        <v>46.285714285714285</v>
      </c>
      <c r="H31" s="83">
        <v>1</v>
      </c>
      <c r="I31" s="22">
        <v>14</v>
      </c>
      <c r="J31" s="8">
        <v>5</v>
      </c>
      <c r="K31" s="89">
        <v>10</v>
      </c>
      <c r="M31" s="90">
        <v>9.4166666666666661</v>
      </c>
      <c r="O31" s="27">
        <v>5</v>
      </c>
      <c r="Q31" s="53">
        <f>ROUND(SUM(O31,M31,K31,J31,I31,F31,D31),0)</f>
        <v>90</v>
      </c>
      <c r="R31" s="54" t="str">
        <f t="shared" si="2"/>
        <v>A</v>
      </c>
    </row>
    <row r="32" spans="1:18">
      <c r="A32" s="80">
        <v>54102010030</v>
      </c>
      <c r="B32" s="84"/>
      <c r="C32" s="88">
        <v>49.5</v>
      </c>
      <c r="D32" s="22">
        <f t="shared" si="0"/>
        <v>21.214285714285715</v>
      </c>
      <c r="E32" s="28">
        <v>55</v>
      </c>
      <c r="F32" s="22">
        <f t="shared" si="1"/>
        <v>22.916666666666664</v>
      </c>
      <c r="G32" s="24">
        <f>F32+D32</f>
        <v>44.13095238095238</v>
      </c>
      <c r="H32" s="84">
        <v>10</v>
      </c>
      <c r="I32" s="22">
        <v>13</v>
      </c>
      <c r="J32" s="8">
        <v>5</v>
      </c>
      <c r="K32" s="89">
        <v>10</v>
      </c>
      <c r="M32" s="90">
        <v>7.458333333333333</v>
      </c>
      <c r="O32" s="27">
        <v>5</v>
      </c>
      <c r="Q32" s="53">
        <f>ROUND(SUM(O32,M32,K32,J32,I32,F32,D32),0)</f>
        <v>85</v>
      </c>
      <c r="R32" s="54" t="str">
        <f t="shared" si="2"/>
        <v>A</v>
      </c>
    </row>
    <row r="33" spans="1:21">
      <c r="A33" s="80">
        <v>54102010031</v>
      </c>
      <c r="B33" s="85"/>
      <c r="C33" s="86">
        <v>40.5</v>
      </c>
      <c r="D33" s="22">
        <f t="shared" si="0"/>
        <v>17.357142857142858</v>
      </c>
      <c r="E33" s="28">
        <v>53.5</v>
      </c>
      <c r="F33" s="22">
        <f t="shared" si="1"/>
        <v>22.291666666666668</v>
      </c>
      <c r="G33" s="24">
        <f>F33+D33</f>
        <v>39.648809523809526</v>
      </c>
      <c r="H33" s="85">
        <v>4</v>
      </c>
      <c r="I33" s="22">
        <v>12</v>
      </c>
      <c r="J33" s="8">
        <v>5</v>
      </c>
      <c r="K33" s="89">
        <v>10</v>
      </c>
      <c r="M33" s="90">
        <v>8.1458333333333339</v>
      </c>
      <c r="O33" s="27">
        <v>5</v>
      </c>
      <c r="Q33" s="53">
        <f>ROUND(SUM(O33,M33,K33,J33,I33,F33,D33),0)</f>
        <v>80</v>
      </c>
      <c r="R33" s="54" t="str">
        <f t="shared" si="2"/>
        <v>A</v>
      </c>
    </row>
    <row r="34" spans="1:21">
      <c r="A34" s="80">
        <v>54102010032</v>
      </c>
      <c r="B34" s="81"/>
      <c r="C34" s="86">
        <v>57</v>
      </c>
      <c r="D34" s="22">
        <f t="shared" si="0"/>
        <v>24.428571428571427</v>
      </c>
      <c r="E34" s="28">
        <v>54.5</v>
      </c>
      <c r="F34" s="22">
        <f t="shared" si="1"/>
        <v>22.708333333333332</v>
      </c>
      <c r="G34" s="24">
        <f>F34+D34</f>
        <v>47.136904761904759</v>
      </c>
      <c r="H34" s="81">
        <v>9</v>
      </c>
      <c r="I34" s="22">
        <v>13</v>
      </c>
      <c r="J34" s="8">
        <v>5</v>
      </c>
      <c r="K34" s="89">
        <v>10</v>
      </c>
      <c r="M34" s="90">
        <v>9.1666666666666661</v>
      </c>
      <c r="O34" s="27">
        <v>5</v>
      </c>
      <c r="Q34" s="53">
        <f>ROUND(SUM(O34,M34,K34,J34,I34,F34,D34),0)</f>
        <v>89</v>
      </c>
      <c r="R34" s="54" t="str">
        <f t="shared" si="2"/>
        <v>A</v>
      </c>
    </row>
    <row r="35" spans="1:21">
      <c r="A35" s="80">
        <v>54102010033</v>
      </c>
      <c r="B35" s="83"/>
      <c r="C35" s="87">
        <v>25.5</v>
      </c>
      <c r="D35" s="22">
        <f t="shared" si="0"/>
        <v>10.928571428571429</v>
      </c>
      <c r="E35" s="28">
        <v>31</v>
      </c>
      <c r="F35" s="22">
        <f t="shared" si="1"/>
        <v>12.916666666666668</v>
      </c>
      <c r="G35" s="24">
        <f>F35+D35</f>
        <v>23.845238095238095</v>
      </c>
      <c r="H35" s="83">
        <v>8</v>
      </c>
      <c r="I35" s="22">
        <v>13</v>
      </c>
      <c r="J35" s="8">
        <v>5</v>
      </c>
      <c r="K35" s="89">
        <v>8.5</v>
      </c>
      <c r="M35" s="90">
        <v>4.541666666666667</v>
      </c>
      <c r="O35" s="27">
        <v>5</v>
      </c>
      <c r="Q35" s="53">
        <f>ROUND(SUM(O35,M35,K35,J35,I35,F35,D35),0)</f>
        <v>60</v>
      </c>
      <c r="R35" s="54" t="str">
        <f t="shared" si="2"/>
        <v>C</v>
      </c>
    </row>
    <row r="36" spans="1:21">
      <c r="A36" s="80">
        <v>54102010034</v>
      </c>
      <c r="B36" s="84"/>
      <c r="C36" s="86">
        <v>29</v>
      </c>
      <c r="D36" s="22">
        <f t="shared" si="0"/>
        <v>12.428571428571429</v>
      </c>
      <c r="E36" s="28">
        <v>43</v>
      </c>
      <c r="F36" s="22">
        <f t="shared" si="1"/>
        <v>17.916666666666668</v>
      </c>
      <c r="G36" s="24">
        <f>F36+D36</f>
        <v>30.345238095238095</v>
      </c>
      <c r="H36" s="84">
        <v>3</v>
      </c>
      <c r="I36" s="22">
        <v>12</v>
      </c>
      <c r="J36" s="8">
        <v>5</v>
      </c>
      <c r="K36" s="89">
        <v>10</v>
      </c>
      <c r="M36" s="90">
        <v>7.333333333333333</v>
      </c>
      <c r="O36" s="27">
        <v>5</v>
      </c>
      <c r="Q36" s="53">
        <f>ROUND(SUM(O36,M36,K36,J36,I36,F36,D36),0)</f>
        <v>70</v>
      </c>
      <c r="R36" s="54" t="str">
        <f t="shared" si="2"/>
        <v>B</v>
      </c>
    </row>
    <row r="37" spans="1:21">
      <c r="A37" s="80">
        <v>54102010035</v>
      </c>
      <c r="B37" s="85"/>
      <c r="C37" s="86">
        <v>32.5</v>
      </c>
      <c r="D37" s="22">
        <f t="shared" si="0"/>
        <v>13.928571428571429</v>
      </c>
      <c r="E37" s="28">
        <v>34.5</v>
      </c>
      <c r="F37" s="22">
        <f t="shared" si="1"/>
        <v>14.374999999999998</v>
      </c>
      <c r="G37" s="24">
        <f>F37+D37</f>
        <v>28.303571428571427</v>
      </c>
      <c r="H37" s="85">
        <v>5</v>
      </c>
      <c r="I37" s="22">
        <v>12</v>
      </c>
      <c r="J37" s="8">
        <v>5</v>
      </c>
      <c r="K37" s="89">
        <v>10</v>
      </c>
      <c r="M37" s="90">
        <v>7.958333333333333</v>
      </c>
      <c r="O37" s="27">
        <v>5</v>
      </c>
      <c r="Q37" s="53">
        <f>ROUND(SUM(O37,M37,K37,J37,I37,F37,D37),0)</f>
        <v>68</v>
      </c>
      <c r="R37" s="54" t="str">
        <f t="shared" si="2"/>
        <v>C+</v>
      </c>
    </row>
    <row r="38" spans="1:21">
      <c r="A38" s="80">
        <v>54102010036</v>
      </c>
      <c r="B38" s="81"/>
      <c r="C38" s="87">
        <v>20</v>
      </c>
      <c r="D38" s="22">
        <f t="shared" si="0"/>
        <v>8.5714285714285712</v>
      </c>
      <c r="E38" s="28">
        <v>23.5</v>
      </c>
      <c r="F38" s="22">
        <f t="shared" si="1"/>
        <v>9.7916666666666661</v>
      </c>
      <c r="G38" s="24">
        <f>F38+D38</f>
        <v>18.363095238095237</v>
      </c>
      <c r="H38" s="81">
        <v>7</v>
      </c>
      <c r="I38" s="22">
        <v>14</v>
      </c>
      <c r="J38" s="8">
        <v>5</v>
      </c>
      <c r="K38" s="89">
        <v>10</v>
      </c>
      <c r="M38" s="90">
        <v>7.5</v>
      </c>
      <c r="O38" s="27">
        <v>5</v>
      </c>
      <c r="Q38" s="53">
        <f>ROUND(SUM(O38,M38,K38,J38,I38,F38,D38),0)</f>
        <v>60</v>
      </c>
      <c r="R38" s="54" t="str">
        <f t="shared" si="2"/>
        <v>C</v>
      </c>
    </row>
    <row r="39" spans="1:21">
      <c r="A39" s="80">
        <v>54102010037</v>
      </c>
      <c r="B39" s="82"/>
      <c r="C39" s="86">
        <v>41.5</v>
      </c>
      <c r="D39" s="22">
        <f t="shared" si="0"/>
        <v>17.785714285714285</v>
      </c>
      <c r="E39" s="28">
        <v>45.5</v>
      </c>
      <c r="F39" s="22">
        <f t="shared" si="1"/>
        <v>18.958333333333332</v>
      </c>
      <c r="G39" s="24">
        <f>F39+D39</f>
        <v>36.74404761904762</v>
      </c>
      <c r="H39" s="82">
        <v>7</v>
      </c>
      <c r="I39" s="22">
        <v>14</v>
      </c>
      <c r="J39" s="8">
        <v>5</v>
      </c>
      <c r="K39" s="89">
        <v>10</v>
      </c>
      <c r="M39" s="90">
        <v>7.166666666666667</v>
      </c>
      <c r="O39" s="27">
        <v>5</v>
      </c>
      <c r="Q39" s="53">
        <f>ROUND(SUM(O39,M39,K39,J39,I39,F39,D39),0)</f>
        <v>78</v>
      </c>
      <c r="R39" s="54" t="str">
        <f t="shared" si="2"/>
        <v>B+</v>
      </c>
    </row>
    <row r="40" spans="1:21" s="31" customFormat="1" ht="7.5" customHeight="1">
      <c r="A40" s="29"/>
      <c r="B40" s="29"/>
      <c r="C40" s="30"/>
      <c r="D40" s="30"/>
      <c r="E40" s="30"/>
      <c r="F40" s="30"/>
      <c r="G40" s="30"/>
      <c r="H40" s="30"/>
      <c r="I40" s="30"/>
      <c r="J40" s="12"/>
      <c r="K40" s="58"/>
      <c r="L40" s="58"/>
      <c r="M40" s="30"/>
      <c r="O40" s="30"/>
      <c r="Q40" s="32"/>
    </row>
    <row r="41" spans="1:21">
      <c r="I41" s="5"/>
      <c r="Q41" s="16" t="s">
        <v>39</v>
      </c>
      <c r="S41" s="1" t="s">
        <v>45</v>
      </c>
      <c r="T41" s="1" t="s">
        <v>46</v>
      </c>
      <c r="U41" s="1" t="s">
        <v>47</v>
      </c>
    </row>
    <row r="42" spans="1:21">
      <c r="B42" s="13" t="s">
        <v>5</v>
      </c>
      <c r="D42" s="14">
        <f>MIN($D$3:$D$29,$D$31:$D$39)</f>
        <v>3</v>
      </c>
      <c r="F42" s="14">
        <f>MIN(F3:F29,F31:F39)</f>
        <v>9.7916666666666661</v>
      </c>
      <c r="G42" s="14">
        <f>MIN(G3:G29,G31:G39)</f>
        <v>17.375</v>
      </c>
      <c r="I42" s="14">
        <f>MIN(I3:I29,I31:I39)</f>
        <v>12</v>
      </c>
      <c r="J42" s="14">
        <f>MIN(J3:J29,J31:J39)</f>
        <v>5</v>
      </c>
      <c r="K42" s="14">
        <f>MIN(K3:K29,K31:K39)</f>
        <v>7</v>
      </c>
      <c r="M42" s="4">
        <v>10</v>
      </c>
      <c r="O42" s="14">
        <f>MIN(O3:O29,O31:O39)</f>
        <v>5</v>
      </c>
      <c r="Q42" s="6">
        <v>80</v>
      </c>
      <c r="R42" s="4" t="s">
        <v>24</v>
      </c>
      <c r="S42" s="7">
        <f>COUNTIF($R$3:$R$39,R42)</f>
        <v>8</v>
      </c>
      <c r="T42" s="1">
        <v>9</v>
      </c>
      <c r="U42" s="1">
        <v>0</v>
      </c>
    </row>
    <row r="43" spans="1:21">
      <c r="B43" s="13" t="s">
        <v>6</v>
      </c>
      <c r="D43" s="14">
        <f>AVERAGE($D$3:$D$29,$D$31:$D$39)</f>
        <v>15.285714285714286</v>
      </c>
      <c r="F43" s="14">
        <f>AVERAGE(F3:F29,F31:F39)</f>
        <v>17.517361111111107</v>
      </c>
      <c r="G43" s="14">
        <f>AVERAGE(G3:G29,G31:G39)</f>
        <v>32.803075396825399</v>
      </c>
      <c r="I43" s="14">
        <f>AVERAGE(I3:I29,I31:I39)</f>
        <v>13.138888888888889</v>
      </c>
      <c r="J43" s="14">
        <f>AVERAGE(J3:J29,J31:J39)</f>
        <v>5</v>
      </c>
      <c r="K43" s="14">
        <f>AVERAGE(K3:K29,K31:K39)</f>
        <v>9.6111111111111107</v>
      </c>
      <c r="M43" s="4">
        <v>9.5</v>
      </c>
      <c r="O43" s="14">
        <f>AVERAGE(O3:O29,O31:O39)</f>
        <v>5</v>
      </c>
      <c r="Q43" s="6">
        <v>75</v>
      </c>
      <c r="R43" s="4" t="s">
        <v>25</v>
      </c>
      <c r="S43" s="7">
        <f t="shared" ref="S43:S49" si="3">COUNTIF($R$3:$R$39,R43)</f>
        <v>11</v>
      </c>
      <c r="T43" s="1">
        <v>6</v>
      </c>
      <c r="U43" s="1">
        <v>1</v>
      </c>
    </row>
    <row r="44" spans="1:21">
      <c r="B44" s="13" t="s">
        <v>7</v>
      </c>
      <c r="D44" s="14">
        <f>MAX($D$3:$D$29,$D$31:$D$39)</f>
        <v>26.142857142857142</v>
      </c>
      <c r="F44" s="14">
        <f>MAX(F3:F29,F31:F39)</f>
        <v>23.333333333333332</v>
      </c>
      <c r="G44" s="14">
        <f>MAX(G3:G29,G31:G39)</f>
        <v>48.226190476190474</v>
      </c>
      <c r="I44" s="14">
        <f>MAX(I3:I29,I31:I39)</f>
        <v>14</v>
      </c>
      <c r="J44" s="14">
        <f>MAX(J3:J29,J31:J39)</f>
        <v>5</v>
      </c>
      <c r="K44" s="14">
        <f>MAX(K3:K29,K31:K39)</f>
        <v>10</v>
      </c>
      <c r="M44" s="4">
        <v>9</v>
      </c>
      <c r="O44" s="14">
        <f>MAX(O3:O29,O31:O39)</f>
        <v>5</v>
      </c>
      <c r="Q44" s="6">
        <v>70</v>
      </c>
      <c r="R44" s="4" t="s">
        <v>26</v>
      </c>
      <c r="S44" s="7">
        <f t="shared" si="3"/>
        <v>5</v>
      </c>
      <c r="T44" s="1">
        <v>9</v>
      </c>
      <c r="U44" s="1">
        <v>0</v>
      </c>
    </row>
    <row r="45" spans="1:21">
      <c r="B45" s="13" t="s">
        <v>8</v>
      </c>
      <c r="D45" s="14">
        <f>STDEV($D$3:$D$29,$D$31:$D$39)</f>
        <v>5.4389267505869796</v>
      </c>
      <c r="F45" s="14">
        <f>STDEV(F3:F29,F31:F39)</f>
        <v>3.8234782090498967</v>
      </c>
      <c r="G45" s="14">
        <f>STDEV(G3:G29,G31:G39)</f>
        <v>8.6493123247389221</v>
      </c>
      <c r="I45" s="14">
        <f>STDEV(I3:I29,I31:I39)</f>
        <v>0.86694134841251047</v>
      </c>
      <c r="J45" s="14">
        <f>STDEV(J3:J29,J31:J39)</f>
        <v>0</v>
      </c>
      <c r="K45" s="14">
        <f>STDEV(K3:K29,K31:K39)</f>
        <v>0.81162193090758594</v>
      </c>
      <c r="M45" s="4">
        <v>8.5</v>
      </c>
      <c r="O45" s="14">
        <f>STDEV(O3:O29,O31:O39)</f>
        <v>0</v>
      </c>
      <c r="Q45" s="6">
        <v>65</v>
      </c>
      <c r="R45" s="4" t="s">
        <v>27</v>
      </c>
      <c r="S45" s="7">
        <f t="shared" si="3"/>
        <v>3</v>
      </c>
      <c r="T45" s="1">
        <v>8</v>
      </c>
      <c r="U45" s="1">
        <v>6</v>
      </c>
    </row>
    <row r="46" spans="1:21">
      <c r="M46" s="4">
        <v>8</v>
      </c>
      <c r="Q46" s="6">
        <v>60</v>
      </c>
      <c r="R46" s="4" t="s">
        <v>28</v>
      </c>
      <c r="S46" s="7">
        <f t="shared" si="3"/>
        <v>8</v>
      </c>
      <c r="T46" s="1">
        <v>2</v>
      </c>
      <c r="U46" s="1">
        <v>11</v>
      </c>
    </row>
    <row r="47" spans="1:21">
      <c r="M47" s="4">
        <v>7</v>
      </c>
      <c r="Q47" s="6">
        <v>55</v>
      </c>
      <c r="R47" s="4" t="s">
        <v>29</v>
      </c>
      <c r="S47" s="7">
        <f t="shared" si="3"/>
        <v>2</v>
      </c>
      <c r="T47" s="1">
        <v>2</v>
      </c>
      <c r="U47" s="1">
        <v>5</v>
      </c>
    </row>
    <row r="48" spans="1:21">
      <c r="A48" s="59" t="s">
        <v>40</v>
      </c>
      <c r="B48" s="60">
        <v>0.3</v>
      </c>
      <c r="M48" s="4">
        <v>6</v>
      </c>
      <c r="Q48" s="6">
        <v>50</v>
      </c>
      <c r="R48" s="4" t="s">
        <v>30</v>
      </c>
      <c r="S48" s="7">
        <f t="shared" si="3"/>
        <v>0</v>
      </c>
      <c r="T48" s="1">
        <v>0</v>
      </c>
      <c r="U48" s="1">
        <v>5</v>
      </c>
    </row>
    <row r="49" spans="1:21">
      <c r="A49" s="59" t="s">
        <v>43</v>
      </c>
      <c r="B49" s="60">
        <v>0.3</v>
      </c>
      <c r="M49" s="4">
        <v>5</v>
      </c>
      <c r="Q49" s="77"/>
      <c r="R49" s="4" t="s">
        <v>31</v>
      </c>
      <c r="S49" s="7">
        <f t="shared" si="3"/>
        <v>0</v>
      </c>
      <c r="T49" s="1">
        <v>1</v>
      </c>
      <c r="U49" s="1">
        <v>2</v>
      </c>
    </row>
    <row r="50" spans="1:21">
      <c r="A50" s="59" t="s">
        <v>41</v>
      </c>
      <c r="B50" s="60">
        <v>0.15</v>
      </c>
      <c r="M50" s="79"/>
    </row>
    <row r="51" spans="1:21">
      <c r="A51" s="59" t="s">
        <v>33</v>
      </c>
      <c r="B51" s="60">
        <v>0.05</v>
      </c>
    </row>
    <row r="52" spans="1:21">
      <c r="A52" s="59" t="s">
        <v>42</v>
      </c>
      <c r="B52" s="60">
        <v>0.2</v>
      </c>
    </row>
  </sheetData>
  <conditionalFormatting sqref="D2:D4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4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4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4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4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2:M49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2:M4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:O4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2:R49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2:S49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3:R39"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Q1:Q39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J2:J40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1"/>
  <sheetViews>
    <sheetView zoomScaleNormal="100" workbookViewId="0">
      <pane xSplit="2" ySplit="1" topLeftCell="N27" activePane="bottomRight" state="frozen"/>
      <selection pane="topRight" activeCell="C1" sqref="C1"/>
      <selection pane="bottomLeft" activeCell="A2" sqref="A2"/>
      <selection pane="bottomRight" activeCell="B3" sqref="B3:B39"/>
    </sheetView>
  </sheetViews>
  <sheetFormatPr defaultRowHeight="12.75"/>
  <cols>
    <col min="1" max="1" width="14.140625" style="1" bestFit="1" customWidth="1"/>
    <col min="2" max="2" width="25.7109375" style="1" customWidth="1"/>
    <col min="3" max="3" width="7.7109375" style="1" customWidth="1"/>
    <col min="4" max="4" width="7.28515625" style="1" customWidth="1"/>
    <col min="5" max="5" width="12" style="1" bestFit="1" customWidth="1"/>
    <col min="6" max="6" width="3.140625" style="1" customWidth="1"/>
    <col min="7" max="7" width="3.7109375" style="1" hidden="1" customWidth="1"/>
    <col min="8" max="9" width="9.140625" style="1"/>
    <col min="10" max="10" width="1.5703125" style="1" customWidth="1"/>
    <col min="11" max="11" width="10.42578125" style="1" bestFit="1" customWidth="1"/>
    <col min="12" max="12" width="2.28515625" style="1" customWidth="1"/>
    <col min="13" max="13" width="9.7109375" style="1" customWidth="1"/>
    <col min="14" max="14" width="11.140625" style="1" bestFit="1" customWidth="1"/>
    <col min="15" max="15" width="2.85546875" style="1" customWidth="1"/>
    <col min="16" max="16" width="10.28515625" style="1" bestFit="1" customWidth="1"/>
    <col min="17" max="17" width="10.85546875" style="3" customWidth="1"/>
    <col min="18" max="18" width="2.7109375" style="1" customWidth="1"/>
    <col min="19" max="20" width="9.140625" style="1"/>
    <col min="21" max="21" width="2.5703125" style="1" customWidth="1"/>
    <col min="22" max="24" width="9.140625" style="1"/>
    <col min="25" max="25" width="2.140625" style="1" customWidth="1"/>
    <col min="26" max="27" width="9.140625" style="1"/>
    <col min="28" max="28" width="1.7109375" style="1" customWidth="1"/>
    <col min="29" max="29" width="16.140625" style="15" bestFit="1" customWidth="1"/>
    <col min="30" max="30" width="11.5703125" style="1" customWidth="1"/>
    <col min="31" max="16384" width="9.140625" style="1"/>
  </cols>
  <sheetData>
    <row r="1" spans="1:30" ht="12.75" customHeight="1">
      <c r="A1" s="7" t="s">
        <v>0</v>
      </c>
      <c r="B1" s="7" t="s">
        <v>1</v>
      </c>
      <c r="C1" s="17" t="s">
        <v>3</v>
      </c>
      <c r="D1" s="17" t="s">
        <v>2</v>
      </c>
      <c r="E1" s="2" t="s">
        <v>4</v>
      </c>
      <c r="F1" s="1" t="s">
        <v>9</v>
      </c>
      <c r="G1" s="33" t="s">
        <v>12</v>
      </c>
      <c r="H1" s="34" t="s">
        <v>13</v>
      </c>
      <c r="I1" s="35" t="s">
        <v>21</v>
      </c>
      <c r="K1" s="10" t="s">
        <v>14</v>
      </c>
      <c r="M1" s="18" t="s">
        <v>15</v>
      </c>
      <c r="N1" s="19" t="s">
        <v>16</v>
      </c>
      <c r="P1" s="36" t="s">
        <v>17</v>
      </c>
      <c r="Q1" s="37" t="s">
        <v>20</v>
      </c>
      <c r="R1" s="38"/>
      <c r="S1" s="39" t="s">
        <v>18</v>
      </c>
      <c r="T1" s="40" t="s">
        <v>22</v>
      </c>
      <c r="V1" s="41" t="s">
        <v>19</v>
      </c>
      <c r="W1" s="42">
        <v>1</v>
      </c>
      <c r="X1" s="43" t="s">
        <v>23</v>
      </c>
      <c r="Z1" s="44" t="s">
        <v>35</v>
      </c>
      <c r="AA1" s="45" t="s">
        <v>34</v>
      </c>
      <c r="AC1" s="46" t="s">
        <v>37</v>
      </c>
      <c r="AD1" s="47" t="s">
        <v>38</v>
      </c>
    </row>
    <row r="2" spans="1:30" ht="12.75" customHeight="1">
      <c r="A2" s="7"/>
      <c r="B2" s="20"/>
      <c r="C2" s="21"/>
      <c r="D2" s="21">
        <v>70</v>
      </c>
      <c r="E2" s="22">
        <f>D2/$D$2*30</f>
        <v>30</v>
      </c>
      <c r="H2" s="23">
        <v>60</v>
      </c>
      <c r="I2" s="22">
        <f>H2/$H$2*25</f>
        <v>25</v>
      </c>
      <c r="K2" s="24">
        <f>E2+I2</f>
        <v>55</v>
      </c>
      <c r="M2" s="25">
        <v>50</v>
      </c>
      <c r="N2" s="22">
        <f>M2/50*15</f>
        <v>15</v>
      </c>
      <c r="P2" s="9">
        <v>10</v>
      </c>
      <c r="Q2" s="8">
        <f>P2/2</f>
        <v>5</v>
      </c>
      <c r="R2" s="26"/>
      <c r="S2" s="48">
        <v>115</v>
      </c>
      <c r="T2" s="49">
        <f>S2/$S$2*10</f>
        <v>10</v>
      </c>
      <c r="V2" s="50">
        <v>100</v>
      </c>
      <c r="W2" s="51">
        <f>V2/$V$2*100</f>
        <v>100</v>
      </c>
      <c r="X2" s="7">
        <v>10</v>
      </c>
      <c r="Z2" s="52">
        <v>0</v>
      </c>
      <c r="AA2" s="27">
        <f>5-Z2/4</f>
        <v>5</v>
      </c>
      <c r="AC2" s="53">
        <f>SUM(AA2,X2,T2,Q2,N2,I2,E2)</f>
        <v>100</v>
      </c>
      <c r="AD2" s="54"/>
    </row>
    <row r="3" spans="1:30" ht="12.75" customHeight="1">
      <c r="A3" s="80">
        <v>54102010038</v>
      </c>
      <c r="B3" s="20"/>
      <c r="C3" s="21">
        <v>-13.75</v>
      </c>
      <c r="D3" s="21">
        <f>$D$2+C3</f>
        <v>56.25</v>
      </c>
      <c r="E3" s="22">
        <f t="shared" ref="E3:E39" si="0">D3/$D$2*30</f>
        <v>24.107142857142858</v>
      </c>
      <c r="G3" s="1">
        <v>1</v>
      </c>
      <c r="H3" s="23">
        <v>55</v>
      </c>
      <c r="I3" s="22">
        <f t="shared" ref="I3:I39" si="1">H3/$H$2*25</f>
        <v>22.916666666666664</v>
      </c>
      <c r="K3" s="24">
        <f>I3+E3</f>
        <v>47.023809523809518</v>
      </c>
      <c r="M3" s="25">
        <v>47</v>
      </c>
      <c r="N3" s="22">
        <f t="shared" ref="N3:N39" si="2">M3/50*15</f>
        <v>14.1</v>
      </c>
      <c r="P3" s="9">
        <v>10</v>
      </c>
      <c r="Q3" s="8">
        <f t="shared" ref="Q3:Q39" si="3">P3/2</f>
        <v>5</v>
      </c>
      <c r="R3" s="26"/>
      <c r="S3" s="48">
        <v>115</v>
      </c>
      <c r="T3" s="49">
        <f t="shared" ref="T3:T39" si="4">S3/$S$2*10</f>
        <v>10</v>
      </c>
      <c r="V3" s="50">
        <v>78.8</v>
      </c>
      <c r="W3" s="51">
        <f t="shared" ref="W3:W39" si="5">V3/$V$2*100</f>
        <v>78.8</v>
      </c>
      <c r="X3" s="7">
        <f>IF(W3&gt;=$W$41,$X$41,IF(W3&gt;=$W$42,$X$42,IF(W3&gt;=$W$43,$X$43,IF(W3&gt;=$W$44,$X$44,IF(W3&gt;=$W$45,$X$45,IF(W3&gt;=$W$46,$X$46,IF(W3&gt;=$W$47,$X$47,$X$48)))))))</f>
        <v>9.5</v>
      </c>
      <c r="Z3" s="52">
        <v>0</v>
      </c>
      <c r="AA3" s="27">
        <f t="shared" ref="AA3:AA39" si="6">5-Z3/4</f>
        <v>5</v>
      </c>
      <c r="AC3" s="53">
        <f>ROUND(SUM(AA3,X3,T3,Q3,N3,I3,E3),0)</f>
        <v>91</v>
      </c>
      <c r="AD3" s="54" t="str">
        <f>IF(AC3&gt;=$AC$41,$AD$41,IF(AC3&gt;=$AC$42,$AD$42,IF(AC3&gt;=$AC$43,$AD$43,IF(AC3&gt;=$AC$44,$AD$44,IF(AC3&gt;=$AC$45,$AD$45,IF(AC3&gt;=$AC$46,$AD$46,IF(AC3&gt;=$AC$47,$AD$47,$AD$48)))))))</f>
        <v>A</v>
      </c>
    </row>
    <row r="4" spans="1:30" ht="12.75" customHeight="1">
      <c r="A4" s="80">
        <v>54102010039</v>
      </c>
      <c r="B4" s="20"/>
      <c r="C4" s="21">
        <v>-41.25</v>
      </c>
      <c r="D4" s="21">
        <f t="shared" ref="D4:D39" si="7">$D$2+C4</f>
        <v>28.75</v>
      </c>
      <c r="E4" s="22">
        <f t="shared" si="0"/>
        <v>12.321428571428571</v>
      </c>
      <c r="H4" s="23">
        <v>35.5</v>
      </c>
      <c r="I4" s="22">
        <f t="shared" si="1"/>
        <v>14.791666666666666</v>
      </c>
      <c r="K4" s="24">
        <f t="shared" ref="K4:K39" si="8">I4+E4</f>
        <v>27.113095238095237</v>
      </c>
      <c r="M4" s="25">
        <v>43</v>
      </c>
      <c r="N4" s="22">
        <f t="shared" si="2"/>
        <v>12.9</v>
      </c>
      <c r="P4" s="9">
        <v>10</v>
      </c>
      <c r="Q4" s="8">
        <f t="shared" si="3"/>
        <v>5</v>
      </c>
      <c r="R4" s="26"/>
      <c r="S4" s="48">
        <v>104</v>
      </c>
      <c r="T4" s="49">
        <f t="shared" si="4"/>
        <v>9.0434782608695645</v>
      </c>
      <c r="V4" s="50">
        <v>62.4</v>
      </c>
      <c r="W4" s="51">
        <f t="shared" si="5"/>
        <v>62.4</v>
      </c>
      <c r="X4" s="27">
        <f>IF(W4&gt;=$W$41,$X$41,IF(W4&gt;=$W$42,$X$42,IF(W4&gt;=$W$43,$X$43,IF(W4&gt;=$W$44,$X$44,IF(W4&gt;=$W$45,$X$45,IF(W4&gt;=$W$46,$X$46,IF(W4&gt;=$W$47,$X$47,$X$48)))))))</f>
        <v>8</v>
      </c>
      <c r="Z4" s="52">
        <v>0</v>
      </c>
      <c r="AA4" s="27">
        <f t="shared" si="6"/>
        <v>5</v>
      </c>
      <c r="AC4" s="53">
        <f t="shared" ref="AC4:AC39" si="9">ROUND(SUM(AA4,X4,T4,Q4,N4,I4,E4),0)</f>
        <v>67</v>
      </c>
      <c r="AD4" s="54" t="str">
        <f>IF(AC4&gt;=$AC$41,$AD$41,IF(AC4&gt;=$AC$42,$AD$42,IF(AC4&gt;=$AC$43,$AD$43,IF(AC4&gt;=$AC$44,$AD$44,IF(AC4&gt;=$AC$45,$AD$45,IF(AC4&gt;=$AC$46,$AD$46,IF(AC4&gt;=$AC$47,$AD$47,$AD$48)))))))</f>
        <v>C+</v>
      </c>
    </row>
    <row r="5" spans="1:30" ht="12.75" customHeight="1">
      <c r="A5" s="80">
        <v>54102010040</v>
      </c>
      <c r="B5" s="20"/>
      <c r="C5" s="21">
        <v>-36</v>
      </c>
      <c r="D5" s="21">
        <f t="shared" si="7"/>
        <v>34</v>
      </c>
      <c r="E5" s="22">
        <f t="shared" si="0"/>
        <v>14.571428571428571</v>
      </c>
      <c r="G5" s="1">
        <v>1</v>
      </c>
      <c r="H5" s="28">
        <v>37.5</v>
      </c>
      <c r="I5" s="22">
        <f t="shared" si="1"/>
        <v>15.625</v>
      </c>
      <c r="K5" s="24">
        <f t="shared" si="8"/>
        <v>30.196428571428569</v>
      </c>
      <c r="M5" s="25">
        <v>45.333333333333336</v>
      </c>
      <c r="N5" s="22">
        <f t="shared" si="2"/>
        <v>13.600000000000001</v>
      </c>
      <c r="P5" s="9">
        <v>10</v>
      </c>
      <c r="Q5" s="8">
        <f t="shared" si="3"/>
        <v>5</v>
      </c>
      <c r="R5" s="26"/>
      <c r="S5" s="48">
        <v>110</v>
      </c>
      <c r="T5" s="55">
        <f t="shared" si="4"/>
        <v>9.5652173913043477</v>
      </c>
      <c r="V5" s="50">
        <v>72.8</v>
      </c>
      <c r="W5" s="51">
        <f t="shared" si="5"/>
        <v>72.8</v>
      </c>
      <c r="X5" s="27">
        <f>IF(W5&gt;=$W$41,$X$41,IF(W5&gt;=$W$42,$X$42,IF(W5&gt;=$W$43,$X$43,IF(W5&gt;=$W$44,$X$44,IF(W5&gt;=$W$45,$X$45,IF(W5&gt;=$W$46,$X$46,IF(W5&gt;=$W$47,$X$47,$X$48)))))))</f>
        <v>9</v>
      </c>
      <c r="Z5" s="52">
        <v>0</v>
      </c>
      <c r="AA5" s="27">
        <f t="shared" si="6"/>
        <v>5</v>
      </c>
      <c r="AC5" s="53">
        <f t="shared" si="9"/>
        <v>72</v>
      </c>
      <c r="AD5" s="54" t="str">
        <f>IF(AC5&gt;=$AC$41,$AD$41,IF(AC5&gt;=$AC$42,$AD$42,IF(AC5&gt;=$AC$43,$AD$43,IF(AC5&gt;=$AC$44,$AD$44,IF(AC5&gt;=$AC$45,$AD$45,IF(AC5&gt;=$AC$46,$AD$46,IF(AC5&gt;=$AC$47,$AD$47,$AD$48)))))))</f>
        <v>B</v>
      </c>
    </row>
    <row r="6" spans="1:30" ht="12.75" customHeight="1">
      <c r="A6" s="80">
        <v>54102010041</v>
      </c>
      <c r="B6" s="20"/>
      <c r="C6" s="21">
        <v>-33</v>
      </c>
      <c r="D6" s="21">
        <f t="shared" si="7"/>
        <v>37</v>
      </c>
      <c r="E6" s="22">
        <f t="shared" si="0"/>
        <v>15.857142857142858</v>
      </c>
      <c r="H6" s="28">
        <v>39</v>
      </c>
      <c r="I6" s="22">
        <f t="shared" si="1"/>
        <v>16.25</v>
      </c>
      <c r="K6" s="24">
        <f t="shared" si="8"/>
        <v>32.107142857142861</v>
      </c>
      <c r="M6" s="25">
        <v>42.333333333333336</v>
      </c>
      <c r="N6" s="22">
        <f t="shared" si="2"/>
        <v>12.7</v>
      </c>
      <c r="P6" s="9">
        <v>10</v>
      </c>
      <c r="Q6" s="8">
        <f t="shared" si="3"/>
        <v>5</v>
      </c>
      <c r="R6" s="26"/>
      <c r="S6" s="48">
        <v>115</v>
      </c>
      <c r="T6" s="55">
        <f t="shared" si="4"/>
        <v>10</v>
      </c>
      <c r="V6" s="50">
        <v>81.2</v>
      </c>
      <c r="W6" s="51">
        <f t="shared" si="5"/>
        <v>81.2</v>
      </c>
      <c r="X6" s="27">
        <f>IF(W6&gt;=$W$41,$X$41,IF(W6&gt;=$W$42,$X$42,IF(W6&gt;=$W$43,$X$43,IF(W6&gt;=$W$44,$X$44,IF(W6&gt;=$W$45,$X$45,IF(W6&gt;=$W$46,$X$46,IF(W6&gt;=$W$47,$X$47,$X$48)))))))</f>
        <v>10</v>
      </c>
      <c r="Z6" s="52">
        <v>0</v>
      </c>
      <c r="AA6" s="27">
        <f t="shared" si="6"/>
        <v>5</v>
      </c>
      <c r="AC6" s="53">
        <f t="shared" si="9"/>
        <v>75</v>
      </c>
      <c r="AD6" s="54" t="str">
        <f>IF(AC6&gt;=$AC$41,$AD$41,IF(AC6&gt;=$AC$42,$AD$42,IF(AC6&gt;=$AC$43,$AD$43,IF(AC6&gt;=$AC$44,$AD$44,IF(AC6&gt;=$AC$45,$AD$45,IF(AC6&gt;=$AC$46,$AD$46,IF(AC6&gt;=$AC$47,$AD$47,$AD$48)))))))</f>
        <v>B+</v>
      </c>
    </row>
    <row r="7" spans="1:30" ht="12.75" customHeight="1">
      <c r="A7" s="80">
        <v>54102010042</v>
      </c>
      <c r="B7" s="20"/>
      <c r="C7" s="21">
        <v>-27.25</v>
      </c>
      <c r="D7" s="21">
        <f t="shared" si="7"/>
        <v>42.75</v>
      </c>
      <c r="E7" s="22">
        <f t="shared" si="0"/>
        <v>18.321428571428573</v>
      </c>
      <c r="G7" s="1">
        <v>1</v>
      </c>
      <c r="H7" s="28">
        <v>31.5</v>
      </c>
      <c r="I7" s="22">
        <f t="shared" si="1"/>
        <v>13.125</v>
      </c>
      <c r="K7" s="24">
        <f t="shared" si="8"/>
        <v>31.446428571428573</v>
      </c>
      <c r="M7" s="25">
        <v>43</v>
      </c>
      <c r="N7" s="22">
        <f t="shared" si="2"/>
        <v>12.9</v>
      </c>
      <c r="P7" s="9">
        <v>10</v>
      </c>
      <c r="Q7" s="8">
        <f t="shared" si="3"/>
        <v>5</v>
      </c>
      <c r="R7" s="26"/>
      <c r="S7" s="48">
        <v>100</v>
      </c>
      <c r="T7" s="55">
        <f t="shared" si="4"/>
        <v>8.695652173913043</v>
      </c>
      <c r="V7" s="50">
        <v>68</v>
      </c>
      <c r="W7" s="51">
        <f t="shared" si="5"/>
        <v>68</v>
      </c>
      <c r="X7" s="27">
        <f>IF(W7&gt;=$W$41,$X$41,IF(W7&gt;=$W$42,$X$42,IF(W7&gt;=$W$43,$X$43,IF(W7&gt;=$W$44,$X$44,IF(W7&gt;=$W$45,$X$45,IF(W7&gt;=$W$46,$X$46,IF(W7&gt;=$W$47,$X$47,$X$48)))))))</f>
        <v>8.5</v>
      </c>
      <c r="Z7" s="52">
        <v>0</v>
      </c>
      <c r="AA7" s="27">
        <f t="shared" si="6"/>
        <v>5</v>
      </c>
      <c r="AC7" s="53">
        <f t="shared" si="9"/>
        <v>72</v>
      </c>
      <c r="AD7" s="54" t="str">
        <f>IF(AC7&gt;=$AC$41,$AD$41,IF(AC7&gt;=$AC$42,$AD$42,IF(AC7&gt;=$AC$43,$AD$43,IF(AC7&gt;=$AC$44,$AD$44,IF(AC7&gt;=$AC$45,$AD$45,IF(AC7&gt;=$AC$46,$AD$46,IF(AC7&gt;=$AC$47,$AD$47,$AD$48)))))))</f>
        <v>B</v>
      </c>
    </row>
    <row r="8" spans="1:30" ht="12.75" customHeight="1">
      <c r="A8" s="80">
        <v>54102010043</v>
      </c>
      <c r="B8" s="20"/>
      <c r="C8" s="21">
        <v>-46.25</v>
      </c>
      <c r="D8" s="21">
        <f t="shared" si="7"/>
        <v>23.75</v>
      </c>
      <c r="E8" s="22">
        <f t="shared" si="0"/>
        <v>10.178571428571429</v>
      </c>
      <c r="H8" s="28">
        <v>38</v>
      </c>
      <c r="I8" s="22">
        <f t="shared" si="1"/>
        <v>15.833333333333332</v>
      </c>
      <c r="K8" s="24">
        <f t="shared" si="8"/>
        <v>26.011904761904759</v>
      </c>
      <c r="M8" s="25">
        <v>42</v>
      </c>
      <c r="N8" s="22">
        <f t="shared" si="2"/>
        <v>12.6</v>
      </c>
      <c r="P8" s="9">
        <v>10</v>
      </c>
      <c r="Q8" s="8">
        <f t="shared" si="3"/>
        <v>5</v>
      </c>
      <c r="R8" s="26"/>
      <c r="S8" s="48">
        <v>115</v>
      </c>
      <c r="T8" s="55">
        <f t="shared" si="4"/>
        <v>10</v>
      </c>
      <c r="V8" s="50">
        <v>69.199999999999989</v>
      </c>
      <c r="W8" s="51">
        <f t="shared" si="5"/>
        <v>69.199999999999989</v>
      </c>
      <c r="X8" s="27">
        <f>IF(W8&gt;=$W$41,$X$41,IF(W8&gt;=$W$42,$X$42,IF(W8&gt;=$W$43,$X$43,IF(W8&gt;=$W$44,$X$44,IF(W8&gt;=$W$45,$X$45,IF(W8&gt;=$W$46,$X$46,IF(W8&gt;=$W$47,$X$47,$X$48)))))))</f>
        <v>8.5</v>
      </c>
      <c r="Z8" s="52">
        <v>0</v>
      </c>
      <c r="AA8" s="27">
        <f t="shared" si="6"/>
        <v>5</v>
      </c>
      <c r="AC8" s="53">
        <f t="shared" si="9"/>
        <v>67</v>
      </c>
      <c r="AD8" s="54" t="str">
        <f>IF(AC8&gt;=$AC$41,$AD$41,IF(AC8&gt;=$AC$42,$AD$42,IF(AC8&gt;=$AC$43,$AD$43,IF(AC8&gt;=$AC$44,$AD$44,IF(AC8&gt;=$AC$45,$AD$45,IF(AC8&gt;=$AC$46,$AD$46,IF(AC8&gt;=$AC$47,$AD$47,$AD$48)))))))</f>
        <v>C+</v>
      </c>
    </row>
    <row r="9" spans="1:30" ht="12.75" customHeight="1">
      <c r="A9" s="80">
        <v>54102010044</v>
      </c>
      <c r="B9" s="20"/>
      <c r="C9" s="21">
        <v>-26.75</v>
      </c>
      <c r="D9" s="21">
        <f t="shared" si="7"/>
        <v>43.25</v>
      </c>
      <c r="E9" s="22">
        <f t="shared" si="0"/>
        <v>18.535714285714285</v>
      </c>
      <c r="H9" s="28">
        <v>47.25</v>
      </c>
      <c r="I9" s="22">
        <f t="shared" si="1"/>
        <v>19.6875</v>
      </c>
      <c r="K9" s="24">
        <f t="shared" si="8"/>
        <v>38.223214285714285</v>
      </c>
      <c r="M9" s="25">
        <v>42</v>
      </c>
      <c r="N9" s="22">
        <f t="shared" si="2"/>
        <v>12.6</v>
      </c>
      <c r="P9" s="9">
        <v>10</v>
      </c>
      <c r="Q9" s="8">
        <f t="shared" si="3"/>
        <v>5</v>
      </c>
      <c r="R9" s="26"/>
      <c r="S9" s="48">
        <v>113</v>
      </c>
      <c r="T9" s="55">
        <f t="shared" si="4"/>
        <v>9.8260869565217384</v>
      </c>
      <c r="V9" s="50">
        <v>74</v>
      </c>
      <c r="W9" s="51">
        <f t="shared" si="5"/>
        <v>74</v>
      </c>
      <c r="X9" s="27">
        <f>IF(W9&gt;=$W$41,$X$41,IF(W9&gt;=$W$42,$X$42,IF(W9&gt;=$W$43,$X$43,IF(W9&gt;=$W$44,$X$44,IF(W9&gt;=$W$45,$X$45,IF(W9&gt;=$W$46,$X$46,IF(W9&gt;=$W$47,$X$47,$X$48)))))))</f>
        <v>9</v>
      </c>
      <c r="Z9" s="52">
        <v>0</v>
      </c>
      <c r="AA9" s="27">
        <f t="shared" si="6"/>
        <v>5</v>
      </c>
      <c r="AC9" s="53">
        <f t="shared" si="9"/>
        <v>80</v>
      </c>
      <c r="AD9" s="54" t="str">
        <f>IF(AC9&gt;=$AC$41,$AD$41,IF(AC9&gt;=$AC$42,$AD$42,IF(AC9&gt;=$AC$43,$AD$43,IF(AC9&gt;=$AC$44,$AD$44,IF(AC9&gt;=$AC$45,$AD$45,IF(AC9&gt;=$AC$46,$AD$46,IF(AC9&gt;=$AC$47,$AD$47,$AD$48)))))))</f>
        <v>A</v>
      </c>
    </row>
    <row r="10" spans="1:30" ht="12.75" customHeight="1">
      <c r="A10" s="80">
        <v>54102010045</v>
      </c>
      <c r="B10" s="20"/>
      <c r="C10" s="21">
        <v>-30</v>
      </c>
      <c r="D10" s="21">
        <f t="shared" si="7"/>
        <v>40</v>
      </c>
      <c r="E10" s="22">
        <f t="shared" si="0"/>
        <v>17.142857142857142</v>
      </c>
      <c r="H10" s="28">
        <v>30.5</v>
      </c>
      <c r="I10" s="22">
        <f t="shared" si="1"/>
        <v>12.708333333333332</v>
      </c>
      <c r="K10" s="24">
        <f t="shared" si="8"/>
        <v>29.851190476190474</v>
      </c>
      <c r="M10" s="25">
        <v>46</v>
      </c>
      <c r="N10" s="22">
        <f t="shared" si="2"/>
        <v>13.8</v>
      </c>
      <c r="P10" s="9">
        <v>10</v>
      </c>
      <c r="Q10" s="8">
        <f t="shared" si="3"/>
        <v>5</v>
      </c>
      <c r="R10" s="26"/>
      <c r="S10" s="48">
        <v>113</v>
      </c>
      <c r="T10" s="55">
        <f t="shared" si="4"/>
        <v>9.8260869565217384</v>
      </c>
      <c r="V10" s="50">
        <v>66.400000000000006</v>
      </c>
      <c r="W10" s="51">
        <f t="shared" si="5"/>
        <v>66.400000000000006</v>
      </c>
      <c r="X10" s="27">
        <f>IF(W10&gt;=$W$41,$X$41,IF(W10&gt;=$W$42,$X$42,IF(W10&gt;=$W$43,$X$43,IF(W10&gt;=$W$44,$X$44,IF(W10&gt;=$W$45,$X$45,IF(W10&gt;=$W$46,$X$46,IF(W10&gt;=$W$47,$X$47,$X$48)))))))</f>
        <v>8.5</v>
      </c>
      <c r="Z10" s="52">
        <v>0</v>
      </c>
      <c r="AA10" s="27">
        <f t="shared" si="6"/>
        <v>5</v>
      </c>
      <c r="AC10" s="53">
        <f t="shared" si="9"/>
        <v>72</v>
      </c>
      <c r="AD10" s="54" t="str">
        <f>IF(AC10&gt;=$AC$41,$AD$41,IF(AC10&gt;=$AC$42,$AD$42,IF(AC10&gt;=$AC$43,$AD$43,IF(AC10&gt;=$AC$44,$AD$44,IF(AC10&gt;=$AC$45,$AD$45,IF(AC10&gt;=$AC$46,$AD$46,IF(AC10&gt;=$AC$47,$AD$47,$AD$48)))))))</f>
        <v>B</v>
      </c>
    </row>
    <row r="11" spans="1:30" ht="12.75" customHeight="1">
      <c r="A11" s="80">
        <v>54102010046</v>
      </c>
      <c r="B11" s="20"/>
      <c r="C11" s="21">
        <v>-44.25</v>
      </c>
      <c r="D11" s="21">
        <f t="shared" si="7"/>
        <v>25.75</v>
      </c>
      <c r="E11" s="22">
        <f t="shared" si="0"/>
        <v>11.035714285714286</v>
      </c>
      <c r="H11" s="28">
        <v>38.5</v>
      </c>
      <c r="I11" s="22">
        <f t="shared" si="1"/>
        <v>16.041666666666668</v>
      </c>
      <c r="K11" s="24">
        <f t="shared" si="8"/>
        <v>27.077380952380956</v>
      </c>
      <c r="M11" s="25">
        <v>40.5</v>
      </c>
      <c r="N11" s="22">
        <f t="shared" si="2"/>
        <v>12.15</v>
      </c>
      <c r="P11" s="9">
        <v>10</v>
      </c>
      <c r="Q11" s="8">
        <f t="shared" si="3"/>
        <v>5</v>
      </c>
      <c r="R11" s="26"/>
      <c r="S11" s="48">
        <v>113</v>
      </c>
      <c r="T11" s="55">
        <f t="shared" si="4"/>
        <v>9.8260869565217384</v>
      </c>
      <c r="V11" s="50">
        <v>78</v>
      </c>
      <c r="W11" s="51">
        <f t="shared" si="5"/>
        <v>78</v>
      </c>
      <c r="X11" s="27">
        <f>IF(W11&gt;=$W$41,$X$41,IF(W11&gt;=$W$42,$X$42,IF(W11&gt;=$W$43,$X$43,IF(W11&gt;=$W$44,$X$44,IF(W11&gt;=$W$45,$X$45,IF(W11&gt;=$W$46,$X$46,IF(W11&gt;=$W$47,$X$47,$X$48)))))))</f>
        <v>9.5</v>
      </c>
      <c r="Z11" s="52">
        <v>0</v>
      </c>
      <c r="AA11" s="27">
        <f t="shared" si="6"/>
        <v>5</v>
      </c>
      <c r="AC11" s="53">
        <f t="shared" si="9"/>
        <v>69</v>
      </c>
      <c r="AD11" s="54" t="str">
        <f>IF(AC11&gt;=$AC$41,$AD$41,IF(AC11&gt;=$AC$42,$AD$42,IF(AC11&gt;=$AC$43,$AD$43,IF(AC11&gt;=$AC$44,$AD$44,IF(AC11&gt;=$AC$45,$AD$45,IF(AC11&gt;=$AC$46,$AD$46,IF(AC11&gt;=$AC$47,$AD$47,$AD$48)))))))</f>
        <v>C+</v>
      </c>
    </row>
    <row r="12" spans="1:30" ht="12.75" customHeight="1">
      <c r="A12" s="80">
        <v>54102010047</v>
      </c>
      <c r="B12" s="20"/>
      <c r="C12" s="21">
        <v>-38</v>
      </c>
      <c r="D12" s="21">
        <f t="shared" si="7"/>
        <v>32</v>
      </c>
      <c r="E12" s="22">
        <f t="shared" si="0"/>
        <v>13.714285714285714</v>
      </c>
      <c r="H12" s="28">
        <v>33.75</v>
      </c>
      <c r="I12" s="22">
        <f t="shared" si="1"/>
        <v>14.0625</v>
      </c>
      <c r="K12" s="24">
        <f t="shared" si="8"/>
        <v>27.776785714285715</v>
      </c>
      <c r="M12" s="25">
        <v>49.1666666666667</v>
      </c>
      <c r="N12" s="22">
        <f t="shared" si="2"/>
        <v>14.750000000000009</v>
      </c>
      <c r="P12" s="9">
        <v>10</v>
      </c>
      <c r="Q12" s="8">
        <f t="shared" si="3"/>
        <v>5</v>
      </c>
      <c r="R12" s="26"/>
      <c r="S12" s="48">
        <v>110</v>
      </c>
      <c r="T12" s="55">
        <f t="shared" si="4"/>
        <v>9.5652173913043477</v>
      </c>
      <c r="V12" s="50">
        <v>63.6</v>
      </c>
      <c r="W12" s="51">
        <f t="shared" si="5"/>
        <v>63.6</v>
      </c>
      <c r="X12" s="27">
        <f>IF(W12&gt;=$W$41,$X$41,IF(W12&gt;=$W$42,$X$42,IF(W12&gt;=$W$43,$X$43,IF(W12&gt;=$W$44,$X$44,IF(W12&gt;=$W$45,$X$45,IF(W12&gt;=$W$46,$X$46,IF(W12&gt;=$W$47,$X$47,$X$48)))))))</f>
        <v>8</v>
      </c>
      <c r="Z12" s="52">
        <v>1</v>
      </c>
      <c r="AA12" s="27">
        <f t="shared" si="6"/>
        <v>4.75</v>
      </c>
      <c r="AC12" s="53">
        <f t="shared" si="9"/>
        <v>70</v>
      </c>
      <c r="AD12" s="54" t="str">
        <f>IF(AC12&gt;=$AC$41,$AD$41,IF(AC12&gt;=$AC$42,$AD$42,IF(AC12&gt;=$AC$43,$AD$43,IF(AC12&gt;=$AC$44,$AD$44,IF(AC12&gt;=$AC$45,$AD$45,IF(AC12&gt;=$AC$46,$AD$46,IF(AC12&gt;=$AC$47,$AD$47,$AD$48)))))))</f>
        <v>B</v>
      </c>
    </row>
    <row r="13" spans="1:30" ht="12.75" customHeight="1">
      <c r="A13" s="80">
        <v>54102010048</v>
      </c>
      <c r="B13" s="20"/>
      <c r="C13" s="21">
        <v>-41.25</v>
      </c>
      <c r="D13" s="21">
        <f t="shared" si="7"/>
        <v>28.75</v>
      </c>
      <c r="E13" s="22">
        <f t="shared" si="0"/>
        <v>12.321428571428571</v>
      </c>
      <c r="H13" s="28">
        <v>40.25</v>
      </c>
      <c r="I13" s="22">
        <f t="shared" si="1"/>
        <v>16.770833333333332</v>
      </c>
      <c r="K13" s="24">
        <f t="shared" si="8"/>
        <v>29.092261904761905</v>
      </c>
      <c r="M13" s="25">
        <v>47</v>
      </c>
      <c r="N13" s="22">
        <f t="shared" si="2"/>
        <v>14.1</v>
      </c>
      <c r="P13" s="9">
        <v>10</v>
      </c>
      <c r="Q13" s="8">
        <f t="shared" si="3"/>
        <v>5</v>
      </c>
      <c r="R13" s="26"/>
      <c r="S13" s="48">
        <v>92.5</v>
      </c>
      <c r="T13" s="55">
        <f t="shared" si="4"/>
        <v>8.0434782608695663</v>
      </c>
      <c r="V13" s="50">
        <v>63.2</v>
      </c>
      <c r="W13" s="51">
        <f t="shared" si="5"/>
        <v>63.2</v>
      </c>
      <c r="X13" s="27">
        <f>IF(W13&gt;=$W$41,$X$41,IF(W13&gt;=$W$42,$X$42,IF(W13&gt;=$W$43,$X$43,IF(W13&gt;=$W$44,$X$44,IF(W13&gt;=$W$45,$X$45,IF(W13&gt;=$W$46,$X$46,IF(W13&gt;=$W$47,$X$47,$X$48)))))))</f>
        <v>8</v>
      </c>
      <c r="Z13" s="52">
        <v>0</v>
      </c>
      <c r="AA13" s="27">
        <f t="shared" si="6"/>
        <v>5</v>
      </c>
      <c r="AC13" s="53">
        <f t="shared" si="9"/>
        <v>69</v>
      </c>
      <c r="AD13" s="54" t="str">
        <f>IF(AC13&gt;=$AC$41,$AD$41,IF(AC13&gt;=$AC$42,$AD$42,IF(AC13&gt;=$AC$43,$AD$43,IF(AC13&gt;=$AC$44,$AD$44,IF(AC13&gt;=$AC$45,$AD$45,IF(AC13&gt;=$AC$46,$AD$46,IF(AC13&gt;=$AC$47,$AD$47,$AD$48)))))))</f>
        <v>C+</v>
      </c>
    </row>
    <row r="14" spans="1:30" ht="12.75" customHeight="1">
      <c r="A14" s="80">
        <v>54102010049</v>
      </c>
      <c r="B14" s="20"/>
      <c r="C14" s="21">
        <v>-41</v>
      </c>
      <c r="D14" s="21">
        <f t="shared" si="7"/>
        <v>29</v>
      </c>
      <c r="E14" s="22">
        <f t="shared" si="0"/>
        <v>12.428571428571429</v>
      </c>
      <c r="H14" s="28">
        <v>26.25</v>
      </c>
      <c r="I14" s="22">
        <f t="shared" si="1"/>
        <v>10.9375</v>
      </c>
      <c r="K14" s="24">
        <f t="shared" si="8"/>
        <v>23.366071428571431</v>
      </c>
      <c r="M14" s="25">
        <v>42.333333333333336</v>
      </c>
      <c r="N14" s="22">
        <f t="shared" si="2"/>
        <v>12.7</v>
      </c>
      <c r="P14" s="9">
        <v>6</v>
      </c>
      <c r="Q14" s="8">
        <f t="shared" si="3"/>
        <v>3</v>
      </c>
      <c r="R14" s="26"/>
      <c r="S14" s="48">
        <v>114</v>
      </c>
      <c r="T14" s="55">
        <f t="shared" si="4"/>
        <v>9.913043478260871</v>
      </c>
      <c r="V14" s="50">
        <v>70.8</v>
      </c>
      <c r="W14" s="51">
        <f t="shared" si="5"/>
        <v>70.8</v>
      </c>
      <c r="X14" s="27">
        <f>IF(W14&gt;=$W$41,$X$41,IF(W14&gt;=$W$42,$X$42,IF(W14&gt;=$W$43,$X$43,IF(W14&gt;=$W$44,$X$44,IF(W14&gt;=$W$45,$X$45,IF(W14&gt;=$W$46,$X$46,IF(W14&gt;=$W$47,$X$47,$X$48)))))))</f>
        <v>9</v>
      </c>
      <c r="Z14" s="52">
        <v>0</v>
      </c>
      <c r="AA14" s="27">
        <f t="shared" si="6"/>
        <v>5</v>
      </c>
      <c r="AC14" s="53">
        <f t="shared" si="9"/>
        <v>63</v>
      </c>
      <c r="AD14" s="54" t="str">
        <f>IF(AC14&gt;=$AC$41,$AD$41,IF(AC14&gt;=$AC$42,$AD$42,IF(AC14&gt;=$AC$43,$AD$43,IF(AC14&gt;=$AC$44,$AD$44,IF(AC14&gt;=$AC$45,$AD$45,IF(AC14&gt;=$AC$46,$AD$46,IF(AC14&gt;=$AC$47,$AD$47,$AD$48)))))))</f>
        <v>C</v>
      </c>
    </row>
    <row r="15" spans="1:30" ht="12.75" customHeight="1">
      <c r="A15" s="80">
        <v>54102010050</v>
      </c>
      <c r="B15" s="20"/>
      <c r="C15" s="21">
        <v>-50.5</v>
      </c>
      <c r="D15" s="21">
        <f t="shared" si="7"/>
        <v>19.5</v>
      </c>
      <c r="E15" s="22">
        <f t="shared" si="0"/>
        <v>8.3571428571428577</v>
      </c>
      <c r="H15" s="28">
        <v>40.5</v>
      </c>
      <c r="I15" s="22">
        <f t="shared" si="1"/>
        <v>16.875</v>
      </c>
      <c r="K15" s="24">
        <f t="shared" si="8"/>
        <v>25.232142857142858</v>
      </c>
      <c r="M15" s="25">
        <v>41</v>
      </c>
      <c r="N15" s="22">
        <f t="shared" si="2"/>
        <v>12.299999999999999</v>
      </c>
      <c r="P15" s="9">
        <v>10</v>
      </c>
      <c r="Q15" s="8">
        <f t="shared" si="3"/>
        <v>5</v>
      </c>
      <c r="R15" s="26"/>
      <c r="S15" s="48">
        <v>112</v>
      </c>
      <c r="T15" s="55">
        <f t="shared" si="4"/>
        <v>9.7391304347826093</v>
      </c>
      <c r="V15" s="50">
        <v>65.600000000000009</v>
      </c>
      <c r="W15" s="51">
        <f t="shared" si="5"/>
        <v>65.600000000000009</v>
      </c>
      <c r="X15" s="27">
        <f>IF(W15&gt;=$W$41,$X$41,IF(W15&gt;=$W$42,$X$42,IF(W15&gt;=$W$43,$X$43,IF(W15&gt;=$W$44,$X$44,IF(W15&gt;=$W$45,$X$45,IF(W15&gt;=$W$46,$X$46,IF(W15&gt;=$W$47,$X$47,$X$48)))))))</f>
        <v>8.5</v>
      </c>
      <c r="Z15" s="52">
        <v>1</v>
      </c>
      <c r="AA15" s="27">
        <f t="shared" si="6"/>
        <v>4.75</v>
      </c>
      <c r="AC15" s="53">
        <f t="shared" si="9"/>
        <v>66</v>
      </c>
      <c r="AD15" s="54" t="str">
        <f>IF(AC15&gt;=$AC$41,$AD$41,IF(AC15&gt;=$AC$42,$AD$42,IF(AC15&gt;=$AC$43,$AD$43,IF(AC15&gt;=$AC$44,$AD$44,IF(AC15&gt;=$AC$45,$AD$45,IF(AC15&gt;=$AC$46,$AD$46,IF(AC15&gt;=$AC$47,$AD$47,$AD$48)))))))</f>
        <v>C+</v>
      </c>
    </row>
    <row r="16" spans="1:30" ht="12.75" customHeight="1">
      <c r="A16" s="80">
        <v>54102010051</v>
      </c>
      <c r="B16" s="20"/>
      <c r="C16" s="21">
        <v>-33.75</v>
      </c>
      <c r="D16" s="21">
        <f t="shared" si="7"/>
        <v>36.25</v>
      </c>
      <c r="E16" s="22">
        <f t="shared" si="0"/>
        <v>15.535714285714286</v>
      </c>
      <c r="H16" s="28">
        <v>34.75</v>
      </c>
      <c r="I16" s="22">
        <f t="shared" si="1"/>
        <v>14.479166666666668</v>
      </c>
      <c r="K16" s="24">
        <f t="shared" si="8"/>
        <v>30.014880952380956</v>
      </c>
      <c r="M16" s="25">
        <v>40.5</v>
      </c>
      <c r="N16" s="22">
        <f t="shared" si="2"/>
        <v>12.15</v>
      </c>
      <c r="P16" s="9">
        <v>10</v>
      </c>
      <c r="Q16" s="8">
        <f t="shared" si="3"/>
        <v>5</v>
      </c>
      <c r="R16" s="26"/>
      <c r="S16" s="48">
        <v>102.5</v>
      </c>
      <c r="T16" s="55">
        <f t="shared" si="4"/>
        <v>8.9130434782608692</v>
      </c>
      <c r="V16" s="50">
        <v>68.8</v>
      </c>
      <c r="W16" s="51">
        <f t="shared" si="5"/>
        <v>68.8</v>
      </c>
      <c r="X16" s="27">
        <f>IF(W16&gt;=$W$41,$X$41,IF(W16&gt;=$W$42,$X$42,IF(W16&gt;=$W$43,$X$43,IF(W16&gt;=$W$44,$X$44,IF(W16&gt;=$W$45,$X$45,IF(W16&gt;=$W$46,$X$46,IF(W16&gt;=$W$47,$X$47,$X$48)))))))</f>
        <v>8.5</v>
      </c>
      <c r="Z16" s="52">
        <v>0</v>
      </c>
      <c r="AA16" s="27">
        <f t="shared" si="6"/>
        <v>5</v>
      </c>
      <c r="AC16" s="53">
        <f t="shared" si="9"/>
        <v>70</v>
      </c>
      <c r="AD16" s="54" t="str">
        <f>IF(AC16&gt;=$AC$41,$AD$41,IF(AC16&gt;=$AC$42,$AD$42,IF(AC16&gt;=$AC$43,$AD$43,IF(AC16&gt;=$AC$44,$AD$44,IF(AC16&gt;=$AC$45,$AD$45,IF(AC16&gt;=$AC$46,$AD$46,IF(AC16&gt;=$AC$47,$AD$47,$AD$48)))))))</f>
        <v>B</v>
      </c>
    </row>
    <row r="17" spans="1:30" ht="12.75" customHeight="1">
      <c r="A17" s="80">
        <v>54102010052</v>
      </c>
      <c r="B17" s="20"/>
      <c r="C17" s="21">
        <v>-54.25</v>
      </c>
      <c r="D17" s="21">
        <f t="shared" si="7"/>
        <v>15.75</v>
      </c>
      <c r="E17" s="22">
        <f t="shared" si="0"/>
        <v>6.75</v>
      </c>
      <c r="F17" s="1" t="s">
        <v>11</v>
      </c>
      <c r="H17" s="28">
        <v>24</v>
      </c>
      <c r="I17" s="22">
        <f t="shared" si="1"/>
        <v>10</v>
      </c>
      <c r="K17" s="24">
        <f t="shared" si="8"/>
        <v>16.75</v>
      </c>
      <c r="M17" s="25">
        <v>49.1666666666667</v>
      </c>
      <c r="N17" s="22">
        <f t="shared" si="2"/>
        <v>14.750000000000009</v>
      </c>
      <c r="P17" s="9">
        <v>4</v>
      </c>
      <c r="Q17" s="8">
        <f t="shared" si="3"/>
        <v>2</v>
      </c>
      <c r="R17" s="26"/>
      <c r="S17" s="48">
        <v>90</v>
      </c>
      <c r="T17" s="55">
        <f t="shared" si="4"/>
        <v>7.8260869565217392</v>
      </c>
      <c r="V17" s="50">
        <v>67.2</v>
      </c>
      <c r="W17" s="51">
        <f t="shared" si="5"/>
        <v>67.2</v>
      </c>
      <c r="X17" s="27">
        <f>IF(W17&gt;=$W$41,$X$41,IF(W17&gt;=$W$42,$X$42,IF(W17&gt;=$W$43,$X$43,IF(W17&gt;=$W$44,$X$44,IF(W17&gt;=$W$45,$X$45,IF(W17&gt;=$W$46,$X$46,IF(W17&gt;=$W$47,$X$47,$X$48)))))))</f>
        <v>8.5</v>
      </c>
      <c r="Z17" s="52">
        <v>1</v>
      </c>
      <c r="AA17" s="27">
        <f t="shared" si="6"/>
        <v>4.75</v>
      </c>
      <c r="AC17" s="53">
        <f t="shared" si="9"/>
        <v>55</v>
      </c>
      <c r="AD17" s="54" t="str">
        <f>IF(AC17&gt;=$AC$41,$AD$41,IF(AC17&gt;=$AC$42,$AD$42,IF(AC17&gt;=$AC$43,$AD$43,IF(AC17&gt;=$AC$44,$AD$44,IF(AC17&gt;=$AC$45,$AD$45,IF(AC17&gt;=$AC$46,$AD$46,IF(AC17&gt;=$AC$47,$AD$47,$AD$48)))))))</f>
        <v>D+</v>
      </c>
    </row>
    <row r="18" spans="1:30" ht="12.75" customHeight="1">
      <c r="A18" s="80">
        <v>54102010053</v>
      </c>
      <c r="B18" s="20"/>
      <c r="C18" s="21">
        <v>-28.25</v>
      </c>
      <c r="D18" s="21">
        <f t="shared" si="7"/>
        <v>41.75</v>
      </c>
      <c r="E18" s="22">
        <f t="shared" si="0"/>
        <v>17.892857142857142</v>
      </c>
      <c r="H18" s="28">
        <v>39.5</v>
      </c>
      <c r="I18" s="22">
        <f t="shared" si="1"/>
        <v>16.458333333333332</v>
      </c>
      <c r="K18" s="24">
        <f t="shared" si="8"/>
        <v>34.351190476190474</v>
      </c>
      <c r="M18" s="25">
        <v>42.333333333333336</v>
      </c>
      <c r="N18" s="22">
        <f t="shared" si="2"/>
        <v>12.7</v>
      </c>
      <c r="P18" s="9">
        <v>10</v>
      </c>
      <c r="Q18" s="8">
        <f t="shared" si="3"/>
        <v>5</v>
      </c>
      <c r="R18" s="26"/>
      <c r="S18" s="48">
        <v>115</v>
      </c>
      <c r="T18" s="55">
        <f t="shared" si="4"/>
        <v>10</v>
      </c>
      <c r="V18" s="50">
        <v>79.600000000000009</v>
      </c>
      <c r="W18" s="51">
        <f t="shared" si="5"/>
        <v>79.600000000000009</v>
      </c>
      <c r="X18" s="27">
        <f>IF(W18&gt;=$W$41,$X$41,IF(W18&gt;=$W$42,$X$42,IF(W18&gt;=$W$43,$X$43,IF(W18&gt;=$W$44,$X$44,IF(W18&gt;=$W$45,$X$45,IF(W18&gt;=$W$46,$X$46,IF(W18&gt;=$W$47,$X$47,$X$48)))))))</f>
        <v>9.5</v>
      </c>
      <c r="Z18" s="52">
        <v>0</v>
      </c>
      <c r="AA18" s="27">
        <f t="shared" si="6"/>
        <v>5</v>
      </c>
      <c r="AC18" s="53">
        <f t="shared" si="9"/>
        <v>77</v>
      </c>
      <c r="AD18" s="54" t="str">
        <f>IF(AC18&gt;=$AC$41,$AD$41,IF(AC18&gt;=$AC$42,$AD$42,IF(AC18&gt;=$AC$43,$AD$43,IF(AC18&gt;=$AC$44,$AD$44,IF(AC18&gt;=$AC$45,$AD$45,IF(AC18&gt;=$AC$46,$AD$46,IF(AC18&gt;=$AC$47,$AD$47,$AD$48)))))))</f>
        <v>B+</v>
      </c>
    </row>
    <row r="19" spans="1:30" ht="12.75" customHeight="1">
      <c r="A19" s="80">
        <v>54102010054</v>
      </c>
      <c r="B19" s="20"/>
      <c r="C19" s="21">
        <v>-40.75</v>
      </c>
      <c r="D19" s="21">
        <f t="shared" si="7"/>
        <v>29.25</v>
      </c>
      <c r="E19" s="22">
        <f t="shared" si="0"/>
        <v>12.535714285714286</v>
      </c>
      <c r="H19" s="28">
        <v>32.75</v>
      </c>
      <c r="I19" s="22">
        <f t="shared" si="1"/>
        <v>13.645833333333332</v>
      </c>
      <c r="K19" s="24">
        <f t="shared" si="8"/>
        <v>26.18154761904762</v>
      </c>
      <c r="M19" s="25">
        <v>46</v>
      </c>
      <c r="N19" s="22">
        <f t="shared" si="2"/>
        <v>13.8</v>
      </c>
      <c r="P19" s="9">
        <v>10</v>
      </c>
      <c r="Q19" s="8">
        <f t="shared" si="3"/>
        <v>5</v>
      </c>
      <c r="R19" s="26"/>
      <c r="S19" s="48">
        <v>103</v>
      </c>
      <c r="T19" s="55">
        <f t="shared" si="4"/>
        <v>8.9565217391304355</v>
      </c>
      <c r="V19" s="50">
        <v>68.400000000000006</v>
      </c>
      <c r="W19" s="51">
        <f t="shared" si="5"/>
        <v>68.400000000000006</v>
      </c>
      <c r="X19" s="27">
        <f>IF(W19&gt;=$W$41,$X$41,IF(W19&gt;=$W$42,$X$42,IF(W19&gt;=$W$43,$X$43,IF(W19&gt;=$W$44,$X$44,IF(W19&gt;=$W$45,$X$45,IF(W19&gt;=$W$46,$X$46,IF(W19&gt;=$W$47,$X$47,$X$48)))))))</f>
        <v>8.5</v>
      </c>
      <c r="Z19" s="52">
        <v>0</v>
      </c>
      <c r="AA19" s="27">
        <f t="shared" si="6"/>
        <v>5</v>
      </c>
      <c r="AC19" s="53">
        <f t="shared" si="9"/>
        <v>67</v>
      </c>
      <c r="AD19" s="54" t="str">
        <f>IF(AC19&gt;=$AC$41,$AD$41,IF(AC19&gt;=$AC$42,$AD$42,IF(AC19&gt;=$AC$43,$AD$43,IF(AC19&gt;=$AC$44,$AD$44,IF(AC19&gt;=$AC$45,$AD$45,IF(AC19&gt;=$AC$46,$AD$46,IF(AC19&gt;=$AC$47,$AD$47,$AD$48)))))))</f>
        <v>C+</v>
      </c>
    </row>
    <row r="20" spans="1:30" ht="12.75" customHeight="1">
      <c r="A20" s="80">
        <v>54102010055</v>
      </c>
      <c r="B20" s="20"/>
      <c r="C20" s="21">
        <v>-36</v>
      </c>
      <c r="D20" s="21">
        <f t="shared" si="7"/>
        <v>34</v>
      </c>
      <c r="E20" s="22">
        <f t="shared" si="0"/>
        <v>14.571428571428571</v>
      </c>
      <c r="H20" s="28">
        <v>43.5</v>
      </c>
      <c r="I20" s="22">
        <f t="shared" si="1"/>
        <v>18.125</v>
      </c>
      <c r="K20" s="24">
        <f t="shared" si="8"/>
        <v>32.696428571428569</v>
      </c>
      <c r="M20" s="25">
        <v>43</v>
      </c>
      <c r="N20" s="22">
        <f t="shared" si="2"/>
        <v>12.9</v>
      </c>
      <c r="P20" s="9">
        <v>10</v>
      </c>
      <c r="Q20" s="8">
        <f t="shared" si="3"/>
        <v>5</v>
      </c>
      <c r="R20" s="26"/>
      <c r="S20" s="48">
        <v>105</v>
      </c>
      <c r="T20" s="55">
        <f t="shared" si="4"/>
        <v>9.1304347826086953</v>
      </c>
      <c r="V20" s="50">
        <v>55.600000000000009</v>
      </c>
      <c r="W20" s="51">
        <f t="shared" si="5"/>
        <v>55.600000000000009</v>
      </c>
      <c r="X20" s="27">
        <f>IF(W20&gt;=$W$41,$X$41,IF(W20&gt;=$W$42,$X$42,IF(W20&gt;=$W$43,$X$43,IF(W20&gt;=$W$44,$X$44,IF(W20&gt;=$W$45,$X$45,IF(W20&gt;=$W$46,$X$46,IF(W20&gt;=$W$47,$X$47,$X$48)))))))</f>
        <v>7</v>
      </c>
      <c r="Z20" s="52">
        <v>2</v>
      </c>
      <c r="AA20" s="27">
        <f t="shared" si="6"/>
        <v>4.5</v>
      </c>
      <c r="AC20" s="53">
        <f t="shared" si="9"/>
        <v>71</v>
      </c>
      <c r="AD20" s="54" t="str">
        <f>IF(AC20&gt;=$AC$41,$AD$41,IF(AC20&gt;=$AC$42,$AD$42,IF(AC20&gt;=$AC$43,$AD$43,IF(AC20&gt;=$AC$44,$AD$44,IF(AC20&gt;=$AC$45,$AD$45,IF(AC20&gt;=$AC$46,$AD$46,IF(AC20&gt;=$AC$47,$AD$47,$AD$48)))))))</f>
        <v>B</v>
      </c>
    </row>
    <row r="21" spans="1:30" ht="12.75" customHeight="1">
      <c r="A21" s="80">
        <v>54102010056</v>
      </c>
      <c r="B21" s="20"/>
      <c r="C21" s="21">
        <v>-51.5</v>
      </c>
      <c r="D21" s="21">
        <f t="shared" si="7"/>
        <v>18.5</v>
      </c>
      <c r="E21" s="22">
        <f t="shared" si="0"/>
        <v>7.9285714285714288</v>
      </c>
      <c r="H21" s="28">
        <v>34.75</v>
      </c>
      <c r="I21" s="22">
        <f t="shared" si="1"/>
        <v>14.479166666666668</v>
      </c>
      <c r="K21" s="24">
        <f t="shared" si="8"/>
        <v>22.407738095238095</v>
      </c>
      <c r="M21" s="25">
        <v>40.5</v>
      </c>
      <c r="N21" s="22">
        <f t="shared" si="2"/>
        <v>12.15</v>
      </c>
      <c r="P21" s="9">
        <v>10</v>
      </c>
      <c r="Q21" s="8">
        <f t="shared" si="3"/>
        <v>5</v>
      </c>
      <c r="R21" s="26"/>
      <c r="S21" s="48">
        <v>109</v>
      </c>
      <c r="T21" s="55">
        <f t="shared" si="4"/>
        <v>9.4782608695652169</v>
      </c>
      <c r="V21" s="50">
        <v>54</v>
      </c>
      <c r="W21" s="51">
        <f t="shared" si="5"/>
        <v>54</v>
      </c>
      <c r="X21" s="27">
        <f>IF(W21&gt;=$W$41,$X$41,IF(W21&gt;=$W$42,$X$42,IF(W21&gt;=$W$43,$X$43,IF(W21&gt;=$W$44,$X$44,IF(W21&gt;=$W$45,$X$45,IF(W21&gt;=$W$46,$X$46,IF(W21&gt;=$W$47,$X$47,$X$48)))))))</f>
        <v>6</v>
      </c>
      <c r="Z21" s="52">
        <v>2</v>
      </c>
      <c r="AA21" s="27">
        <f t="shared" si="6"/>
        <v>4.5</v>
      </c>
      <c r="AC21" s="53">
        <f t="shared" si="9"/>
        <v>60</v>
      </c>
      <c r="AD21" s="54" t="str">
        <f>IF(AC21&gt;=$AC$41,$AD$41,IF(AC21&gt;=$AC$42,$AD$42,IF(AC21&gt;=$AC$43,$AD$43,IF(AC21&gt;=$AC$44,$AD$44,IF(AC21&gt;=$AC$45,$AD$45,IF(AC21&gt;=$AC$46,$AD$46,IF(AC21&gt;=$AC$47,$AD$47,$AD$48)))))))</f>
        <v>C</v>
      </c>
    </row>
    <row r="22" spans="1:30" ht="12.75" customHeight="1">
      <c r="A22" s="80">
        <v>54102010057</v>
      </c>
      <c r="B22" s="20"/>
      <c r="C22" s="21">
        <v>-28.75</v>
      </c>
      <c r="D22" s="21">
        <f t="shared" si="7"/>
        <v>41.25</v>
      </c>
      <c r="E22" s="22">
        <f t="shared" si="0"/>
        <v>17.678571428571431</v>
      </c>
      <c r="H22" s="28">
        <v>46.25</v>
      </c>
      <c r="I22" s="22">
        <f t="shared" si="1"/>
        <v>19.270833333333336</v>
      </c>
      <c r="K22" s="24">
        <f t="shared" si="8"/>
        <v>36.949404761904766</v>
      </c>
      <c r="M22" s="25">
        <v>41</v>
      </c>
      <c r="N22" s="22">
        <f t="shared" si="2"/>
        <v>12.299999999999999</v>
      </c>
      <c r="P22" s="9">
        <v>10</v>
      </c>
      <c r="Q22" s="8">
        <f t="shared" si="3"/>
        <v>5</v>
      </c>
      <c r="R22" s="26"/>
      <c r="S22" s="48">
        <v>115</v>
      </c>
      <c r="T22" s="55">
        <f t="shared" si="4"/>
        <v>10</v>
      </c>
      <c r="V22" s="50">
        <v>80.400000000000006</v>
      </c>
      <c r="W22" s="51">
        <f t="shared" si="5"/>
        <v>80.400000000000006</v>
      </c>
      <c r="X22" s="27">
        <f>IF(W22&gt;=$W$41,$X$41,IF(W22&gt;=$W$42,$X$42,IF(W22&gt;=$W$43,$X$43,IF(W22&gt;=$W$44,$X$44,IF(W22&gt;=$W$45,$X$45,IF(W22&gt;=$W$46,$X$46,IF(W22&gt;=$W$47,$X$47,$X$48)))))))</f>
        <v>10</v>
      </c>
      <c r="Z22" s="52">
        <v>0</v>
      </c>
      <c r="AA22" s="27">
        <f t="shared" si="6"/>
        <v>5</v>
      </c>
      <c r="AC22" s="53">
        <f t="shared" si="9"/>
        <v>79</v>
      </c>
      <c r="AD22" s="54" t="str">
        <f>IF(AC22&gt;=$AC$41,$AD$41,IF(AC22&gt;=$AC$42,$AD$42,IF(AC22&gt;=$AC$43,$AD$43,IF(AC22&gt;=$AC$44,$AD$44,IF(AC22&gt;=$AC$45,$AD$45,IF(AC22&gt;=$AC$46,$AD$46,IF(AC22&gt;=$AC$47,$AD$47,$AD$48)))))))</f>
        <v>B+</v>
      </c>
    </row>
    <row r="23" spans="1:30" ht="12.75" customHeight="1">
      <c r="A23" s="80">
        <v>54102010058</v>
      </c>
      <c r="B23" s="20"/>
      <c r="C23" s="21">
        <v>-22.5</v>
      </c>
      <c r="D23" s="21">
        <f t="shared" si="7"/>
        <v>47.5</v>
      </c>
      <c r="E23" s="22">
        <f t="shared" si="0"/>
        <v>20.357142857142858</v>
      </c>
      <c r="H23" s="28">
        <v>46</v>
      </c>
      <c r="I23" s="22">
        <f t="shared" si="1"/>
        <v>19.166666666666668</v>
      </c>
      <c r="K23" s="24">
        <f t="shared" si="8"/>
        <v>39.523809523809526</v>
      </c>
      <c r="M23" s="25">
        <v>40.5</v>
      </c>
      <c r="N23" s="22">
        <f t="shared" si="2"/>
        <v>12.15</v>
      </c>
      <c r="P23" s="9">
        <v>10</v>
      </c>
      <c r="Q23" s="8">
        <f t="shared" si="3"/>
        <v>5</v>
      </c>
      <c r="R23" s="26"/>
      <c r="S23" s="48">
        <v>115</v>
      </c>
      <c r="T23" s="55">
        <f t="shared" si="4"/>
        <v>10</v>
      </c>
      <c r="V23" s="50">
        <v>74.400000000000006</v>
      </c>
      <c r="W23" s="51">
        <f t="shared" si="5"/>
        <v>74.400000000000006</v>
      </c>
      <c r="X23" s="27">
        <f>IF(W23&gt;=$W$41,$X$41,IF(W23&gt;=$W$42,$X$42,IF(W23&gt;=$W$43,$X$43,IF(W23&gt;=$W$44,$X$44,IF(W23&gt;=$W$45,$X$45,IF(W23&gt;=$W$46,$X$46,IF(W23&gt;=$W$47,$X$47,$X$48)))))))</f>
        <v>9</v>
      </c>
      <c r="Z23" s="52">
        <v>0</v>
      </c>
      <c r="AA23" s="27">
        <f t="shared" si="6"/>
        <v>5</v>
      </c>
      <c r="AC23" s="53">
        <f t="shared" si="9"/>
        <v>81</v>
      </c>
      <c r="AD23" s="54" t="str">
        <f>IF(AC23&gt;=$AC$41,$AD$41,IF(AC23&gt;=$AC$42,$AD$42,IF(AC23&gt;=$AC$43,$AD$43,IF(AC23&gt;=$AC$44,$AD$44,IF(AC23&gt;=$AC$45,$AD$45,IF(AC23&gt;=$AC$46,$AD$46,IF(AC23&gt;=$AC$47,$AD$47,$AD$48)))))))</f>
        <v>A</v>
      </c>
    </row>
    <row r="24" spans="1:30" ht="12.75" customHeight="1">
      <c r="A24" s="80">
        <v>54102010059</v>
      </c>
      <c r="B24" s="20"/>
      <c r="C24" s="21">
        <v>-53.5</v>
      </c>
      <c r="D24" s="21">
        <f t="shared" si="7"/>
        <v>16.5</v>
      </c>
      <c r="E24" s="22">
        <f t="shared" si="0"/>
        <v>7.0714285714285712</v>
      </c>
      <c r="H24" s="28">
        <v>30.5</v>
      </c>
      <c r="I24" s="22">
        <f t="shared" si="1"/>
        <v>12.708333333333332</v>
      </c>
      <c r="K24" s="24">
        <f t="shared" si="8"/>
        <v>19.779761904761905</v>
      </c>
      <c r="M24" s="25">
        <v>41</v>
      </c>
      <c r="N24" s="22">
        <f t="shared" si="2"/>
        <v>12.299999999999999</v>
      </c>
      <c r="P24" s="9">
        <v>8</v>
      </c>
      <c r="Q24" s="8">
        <f t="shared" si="3"/>
        <v>4</v>
      </c>
      <c r="R24" s="26"/>
      <c r="S24" s="48">
        <v>104.5</v>
      </c>
      <c r="T24" s="55">
        <f t="shared" si="4"/>
        <v>9.0869565217391308</v>
      </c>
      <c r="V24" s="50">
        <v>57.999999999999993</v>
      </c>
      <c r="W24" s="51">
        <f t="shared" si="5"/>
        <v>57.999999999999993</v>
      </c>
      <c r="X24" s="27">
        <f>IF(W24&gt;=$W$41,$X$41,IF(W24&gt;=$W$42,$X$42,IF(W24&gt;=$W$43,$X$43,IF(W24&gt;=$W$44,$X$44,IF(W24&gt;=$W$45,$X$45,IF(W24&gt;=$W$46,$X$46,IF(W24&gt;=$W$47,$X$47,$X$48)))))))</f>
        <v>7</v>
      </c>
      <c r="Z24" s="52">
        <v>2</v>
      </c>
      <c r="AA24" s="27">
        <f t="shared" si="6"/>
        <v>4.5</v>
      </c>
      <c r="AC24" s="53">
        <f t="shared" si="9"/>
        <v>57</v>
      </c>
      <c r="AD24" s="54" t="str">
        <f>IF(AC24&gt;=$AC$41,$AD$41,IF(AC24&gt;=$AC$42,$AD$42,IF(AC24&gt;=$AC$43,$AD$43,IF(AC24&gt;=$AC$44,$AD$44,IF(AC24&gt;=$AC$45,$AD$45,IF(AC24&gt;=$AC$46,$AD$46,IF(AC24&gt;=$AC$47,$AD$47,$AD$48)))))))</f>
        <v>D+</v>
      </c>
    </row>
    <row r="25" spans="1:30" ht="12.75" customHeight="1">
      <c r="A25" s="80">
        <v>54102010060</v>
      </c>
      <c r="B25" s="20"/>
      <c r="C25" s="21">
        <v>-15</v>
      </c>
      <c r="D25" s="21">
        <f t="shared" si="7"/>
        <v>55</v>
      </c>
      <c r="E25" s="22">
        <f t="shared" si="0"/>
        <v>23.571428571428569</v>
      </c>
      <c r="H25" s="28">
        <v>44.75</v>
      </c>
      <c r="I25" s="22">
        <f t="shared" si="1"/>
        <v>18.645833333333332</v>
      </c>
      <c r="K25" s="24">
        <f t="shared" si="8"/>
        <v>42.217261904761898</v>
      </c>
      <c r="M25" s="25">
        <v>40</v>
      </c>
      <c r="N25" s="22">
        <f t="shared" si="2"/>
        <v>12</v>
      </c>
      <c r="P25" s="9">
        <v>10</v>
      </c>
      <c r="Q25" s="8">
        <f t="shared" si="3"/>
        <v>5</v>
      </c>
      <c r="R25" s="26"/>
      <c r="S25" s="48">
        <v>78</v>
      </c>
      <c r="T25" s="55">
        <f t="shared" si="4"/>
        <v>6.7826086956521738</v>
      </c>
      <c r="V25" s="50">
        <v>65.600000000000009</v>
      </c>
      <c r="W25" s="51">
        <f t="shared" si="5"/>
        <v>65.600000000000009</v>
      </c>
      <c r="X25" s="27">
        <f>IF(W25&gt;=$W$41,$X$41,IF(W25&gt;=$W$42,$X$42,IF(W25&gt;=$W$43,$X$43,IF(W25&gt;=$W$44,$X$44,IF(W25&gt;=$W$45,$X$45,IF(W25&gt;=$W$46,$X$46,IF(W25&gt;=$W$47,$X$47,$X$48)))))))</f>
        <v>8.5</v>
      </c>
      <c r="Z25" s="52">
        <v>1</v>
      </c>
      <c r="AA25" s="27">
        <f t="shared" si="6"/>
        <v>4.75</v>
      </c>
      <c r="AC25" s="53">
        <f t="shared" si="9"/>
        <v>79</v>
      </c>
      <c r="AD25" s="54" t="str">
        <f>IF(AC25&gt;=$AC$41,$AD$41,IF(AC25&gt;=$AC$42,$AD$42,IF(AC25&gt;=$AC$43,$AD$43,IF(AC25&gt;=$AC$44,$AD$44,IF(AC25&gt;=$AC$45,$AD$45,IF(AC25&gt;=$AC$46,$AD$46,IF(AC25&gt;=$AC$47,$AD$47,$AD$48)))))))</f>
        <v>B+</v>
      </c>
    </row>
    <row r="26" spans="1:30" ht="12.75" customHeight="1">
      <c r="A26" s="80">
        <v>54102010061</v>
      </c>
      <c r="B26" s="20"/>
      <c r="C26" s="21">
        <v>-45.5</v>
      </c>
      <c r="D26" s="21">
        <f t="shared" si="7"/>
        <v>24.5</v>
      </c>
      <c r="E26" s="22">
        <f t="shared" si="0"/>
        <v>10.5</v>
      </c>
      <c r="H26" s="28">
        <v>40</v>
      </c>
      <c r="I26" s="22">
        <f t="shared" si="1"/>
        <v>16.666666666666664</v>
      </c>
      <c r="K26" s="24">
        <f t="shared" si="8"/>
        <v>27.166666666666664</v>
      </c>
      <c r="M26" s="25">
        <v>47</v>
      </c>
      <c r="N26" s="22">
        <f t="shared" si="2"/>
        <v>14.1</v>
      </c>
      <c r="P26" s="9">
        <v>10</v>
      </c>
      <c r="Q26" s="8">
        <f t="shared" si="3"/>
        <v>5</v>
      </c>
      <c r="R26" s="26"/>
      <c r="S26" s="48">
        <v>115</v>
      </c>
      <c r="T26" s="55">
        <f t="shared" si="4"/>
        <v>10</v>
      </c>
      <c r="V26" s="50">
        <v>76</v>
      </c>
      <c r="W26" s="51">
        <f t="shared" si="5"/>
        <v>76</v>
      </c>
      <c r="X26" s="27">
        <f>IF(W26&gt;=$W$41,$X$41,IF(W26&gt;=$W$42,$X$42,IF(W26&gt;=$W$43,$X$43,IF(W26&gt;=$W$44,$X$44,IF(W26&gt;=$W$45,$X$45,IF(W26&gt;=$W$46,$X$46,IF(W26&gt;=$W$47,$X$47,$X$48)))))))</f>
        <v>9.5</v>
      </c>
      <c r="Z26" s="52">
        <v>0</v>
      </c>
      <c r="AA26" s="27">
        <f t="shared" si="6"/>
        <v>5</v>
      </c>
      <c r="AC26" s="53">
        <f t="shared" si="9"/>
        <v>71</v>
      </c>
      <c r="AD26" s="54" t="str">
        <f>IF(AC26&gt;=$AC$41,$AD$41,IF(AC26&gt;=$AC$42,$AD$42,IF(AC26&gt;=$AC$43,$AD$43,IF(AC26&gt;=$AC$44,$AD$44,IF(AC26&gt;=$AC$45,$AD$45,IF(AC26&gt;=$AC$46,$AD$46,IF(AC26&gt;=$AC$47,$AD$47,$AD$48)))))))</f>
        <v>B</v>
      </c>
    </row>
    <row r="27" spans="1:30" ht="12.75" customHeight="1">
      <c r="A27" s="80">
        <v>54102010062</v>
      </c>
      <c r="B27" s="20"/>
      <c r="C27" s="21">
        <v>-46</v>
      </c>
      <c r="D27" s="21">
        <f t="shared" si="7"/>
        <v>24</v>
      </c>
      <c r="E27" s="22">
        <f t="shared" si="0"/>
        <v>10.285714285714286</v>
      </c>
      <c r="H27" s="28">
        <v>46</v>
      </c>
      <c r="I27" s="22">
        <f t="shared" si="1"/>
        <v>19.166666666666668</v>
      </c>
      <c r="K27" s="24">
        <f t="shared" si="8"/>
        <v>29.452380952380956</v>
      </c>
      <c r="M27" s="25">
        <v>46</v>
      </c>
      <c r="N27" s="22">
        <f t="shared" si="2"/>
        <v>13.8</v>
      </c>
      <c r="P27" s="9">
        <v>10</v>
      </c>
      <c r="Q27" s="8">
        <f t="shared" si="3"/>
        <v>5</v>
      </c>
      <c r="R27" s="26"/>
      <c r="S27" s="48">
        <v>115</v>
      </c>
      <c r="T27" s="55">
        <f t="shared" si="4"/>
        <v>10</v>
      </c>
      <c r="V27" s="50">
        <v>70.399999999999991</v>
      </c>
      <c r="W27" s="51">
        <f t="shared" si="5"/>
        <v>70.399999999999991</v>
      </c>
      <c r="X27" s="27">
        <f>IF(W27&gt;=$W$41,$X$41,IF(W27&gt;=$W$42,$X$42,IF(W27&gt;=$W$43,$X$43,IF(W27&gt;=$W$44,$X$44,IF(W27&gt;=$W$45,$X$45,IF(W27&gt;=$W$46,$X$46,IF(W27&gt;=$W$47,$X$47,$X$48)))))))</f>
        <v>9</v>
      </c>
      <c r="Z27" s="52">
        <v>0</v>
      </c>
      <c r="AA27" s="27">
        <f t="shared" si="6"/>
        <v>5</v>
      </c>
      <c r="AC27" s="53">
        <f t="shared" si="9"/>
        <v>72</v>
      </c>
      <c r="AD27" s="54" t="str">
        <f>IF(AC27&gt;=$AC$41,$AD$41,IF(AC27&gt;=$AC$42,$AD$42,IF(AC27&gt;=$AC$43,$AD$43,IF(AC27&gt;=$AC$44,$AD$44,IF(AC27&gt;=$AC$45,$AD$45,IF(AC27&gt;=$AC$46,$AD$46,IF(AC27&gt;=$AC$47,$AD$47,$AD$48)))))))</f>
        <v>B</v>
      </c>
    </row>
    <row r="28" spans="1:30" ht="12.75" customHeight="1">
      <c r="A28" s="80">
        <v>54102010063</v>
      </c>
      <c r="B28" s="20"/>
      <c r="C28" s="21">
        <v>-20.75</v>
      </c>
      <c r="D28" s="21">
        <f t="shared" si="7"/>
        <v>49.25</v>
      </c>
      <c r="E28" s="22">
        <f t="shared" si="0"/>
        <v>21.107142857142858</v>
      </c>
      <c r="H28" s="28">
        <v>52.25</v>
      </c>
      <c r="I28" s="22">
        <f t="shared" si="1"/>
        <v>21.770833333333332</v>
      </c>
      <c r="K28" s="24">
        <f t="shared" si="8"/>
        <v>42.87797619047619</v>
      </c>
      <c r="M28" s="25">
        <v>41</v>
      </c>
      <c r="N28" s="22">
        <f t="shared" si="2"/>
        <v>12.299999999999999</v>
      </c>
      <c r="P28" s="9">
        <v>10</v>
      </c>
      <c r="Q28" s="8">
        <f t="shared" si="3"/>
        <v>5</v>
      </c>
      <c r="R28" s="26"/>
      <c r="S28" s="48">
        <v>115</v>
      </c>
      <c r="T28" s="55">
        <f t="shared" si="4"/>
        <v>10</v>
      </c>
      <c r="V28" s="50">
        <v>86</v>
      </c>
      <c r="W28" s="51">
        <f t="shared" si="5"/>
        <v>86</v>
      </c>
      <c r="X28" s="27">
        <f>IF(W28&gt;=$W$41,$X$41,IF(W28&gt;=$W$42,$X$42,IF(W28&gt;=$W$43,$X$43,IF(W28&gt;=$W$44,$X$44,IF(W28&gt;=$W$45,$X$45,IF(W28&gt;=$W$46,$X$46,IF(W28&gt;=$W$47,$X$47,$X$48)))))))</f>
        <v>10</v>
      </c>
      <c r="Z28" s="52">
        <v>0</v>
      </c>
      <c r="AA28" s="27">
        <f t="shared" si="6"/>
        <v>5</v>
      </c>
      <c r="AC28" s="53">
        <f t="shared" si="9"/>
        <v>85</v>
      </c>
      <c r="AD28" s="54" t="str">
        <f>IF(AC28&gt;=$AC$41,$AD$41,IF(AC28&gt;=$AC$42,$AD$42,IF(AC28&gt;=$AC$43,$AD$43,IF(AC28&gt;=$AC$44,$AD$44,IF(AC28&gt;=$AC$45,$AD$45,IF(AC28&gt;=$AC$46,$AD$46,IF(AC28&gt;=$AC$47,$AD$47,$AD$48)))))))</f>
        <v>A</v>
      </c>
    </row>
    <row r="29" spans="1:30" ht="12.75" customHeight="1">
      <c r="A29" s="80">
        <v>54102010064</v>
      </c>
      <c r="B29" s="20"/>
      <c r="C29" s="21">
        <v>-21.75</v>
      </c>
      <c r="D29" s="21">
        <f t="shared" si="7"/>
        <v>48.25</v>
      </c>
      <c r="E29" s="22">
        <f t="shared" si="0"/>
        <v>20.678571428571427</v>
      </c>
      <c r="G29" s="1">
        <v>1</v>
      </c>
      <c r="H29" s="28">
        <v>51</v>
      </c>
      <c r="I29" s="22">
        <f t="shared" si="1"/>
        <v>21.25</v>
      </c>
      <c r="K29" s="24">
        <f t="shared" si="8"/>
        <v>41.928571428571431</v>
      </c>
      <c r="M29" s="25">
        <v>42</v>
      </c>
      <c r="N29" s="22">
        <f t="shared" si="2"/>
        <v>12.6</v>
      </c>
      <c r="P29" s="9">
        <v>10</v>
      </c>
      <c r="Q29" s="8">
        <f t="shared" si="3"/>
        <v>5</v>
      </c>
      <c r="R29" s="26"/>
      <c r="S29" s="48">
        <v>114</v>
      </c>
      <c r="T29" s="55">
        <f t="shared" si="4"/>
        <v>9.913043478260871</v>
      </c>
      <c r="V29" s="50">
        <v>83.2</v>
      </c>
      <c r="W29" s="51">
        <f t="shared" si="5"/>
        <v>83.2</v>
      </c>
      <c r="X29" s="27">
        <f>IF(W29&gt;=$W$41,$X$41,IF(W29&gt;=$W$42,$X$42,IF(W29&gt;=$W$43,$X$43,IF(W29&gt;=$W$44,$X$44,IF(W29&gt;=$W$45,$X$45,IF(W29&gt;=$W$46,$X$46,IF(W29&gt;=$W$47,$X$47,$X$48)))))))</f>
        <v>10</v>
      </c>
      <c r="Z29" s="52">
        <v>0</v>
      </c>
      <c r="AA29" s="27">
        <f t="shared" si="6"/>
        <v>5</v>
      </c>
      <c r="AC29" s="53">
        <f t="shared" si="9"/>
        <v>84</v>
      </c>
      <c r="AD29" s="54" t="str">
        <f>IF(AC29&gt;=$AC$41,$AD$41,IF(AC29&gt;=$AC$42,$AD$42,IF(AC29&gt;=$AC$43,$AD$43,IF(AC29&gt;=$AC$44,$AD$44,IF(AC29&gt;=$AC$45,$AD$45,IF(AC29&gt;=$AC$46,$AD$46,IF(AC29&gt;=$AC$47,$AD$47,$AD$48)))))))</f>
        <v>A</v>
      </c>
    </row>
    <row r="30" spans="1:30" s="65" customFormat="1" ht="12.75" customHeight="1">
      <c r="A30" s="80">
        <v>54102010065</v>
      </c>
      <c r="B30" s="61"/>
      <c r="C30" s="62">
        <v>-70</v>
      </c>
      <c r="D30" s="63">
        <f t="shared" si="7"/>
        <v>0</v>
      </c>
      <c r="E30" s="64">
        <f t="shared" si="0"/>
        <v>0</v>
      </c>
      <c r="F30" s="65" t="s">
        <v>10</v>
      </c>
      <c r="H30" s="63"/>
      <c r="I30" s="64">
        <f t="shared" si="1"/>
        <v>0</v>
      </c>
      <c r="K30" s="63">
        <f t="shared" si="8"/>
        <v>0</v>
      </c>
      <c r="M30" s="63">
        <v>40</v>
      </c>
      <c r="N30" s="64">
        <f t="shared" si="2"/>
        <v>12</v>
      </c>
      <c r="P30" s="66">
        <v>0</v>
      </c>
      <c r="Q30" s="67">
        <f t="shared" si="3"/>
        <v>0</v>
      </c>
      <c r="R30" s="68"/>
      <c r="S30" s="69">
        <v>0</v>
      </c>
      <c r="T30" s="70">
        <f t="shared" si="4"/>
        <v>0</v>
      </c>
      <c r="V30" s="71">
        <v>0</v>
      </c>
      <c r="W30" s="72">
        <f t="shared" si="5"/>
        <v>0</v>
      </c>
      <c r="X30" s="73">
        <f>IF(W30&gt;=$W$41,$X$41,IF(W30&gt;=$W$42,$X$42,IF(W30&gt;=$W$43,$X$43,IF(W30&gt;=$W$44,$X$44,IF(W30&gt;=$W$45,$X$45,IF(W30&gt;=$W$46,$X$46,IF(W30&gt;=$W$47,$X$47,$X$48)))))))</f>
        <v>5</v>
      </c>
      <c r="Z30" s="74">
        <v>1</v>
      </c>
      <c r="AA30" s="73">
        <f t="shared" si="6"/>
        <v>4.75</v>
      </c>
      <c r="AC30" s="75">
        <f t="shared" si="9"/>
        <v>22</v>
      </c>
      <c r="AD30" s="76" t="str">
        <f>IF(AC30&gt;=$AC$41,$AD$41,IF(AC30&gt;=$AC$42,$AD$42,IF(AC30&gt;=$AC$43,$AD$43,IF(AC30&gt;=$AC$44,$AD$44,IF(AC30&gt;=$AC$45,$AD$45,IF(AC30&gt;=$AC$46,$AD$46,IF(AC30&gt;=$AC$47,$AD$47,$AD$48)))))))</f>
        <v>E</v>
      </c>
    </row>
    <row r="31" spans="1:30" ht="12.75" customHeight="1">
      <c r="A31" s="80">
        <v>54102010066</v>
      </c>
      <c r="B31" s="20"/>
      <c r="C31" s="21">
        <v>-11.5</v>
      </c>
      <c r="D31" s="21">
        <f t="shared" si="7"/>
        <v>58.5</v>
      </c>
      <c r="E31" s="22">
        <f t="shared" si="0"/>
        <v>25.071428571428573</v>
      </c>
      <c r="H31" s="28">
        <v>50.25</v>
      </c>
      <c r="I31" s="22">
        <f t="shared" si="1"/>
        <v>20.9375</v>
      </c>
      <c r="K31" s="24">
        <f t="shared" si="8"/>
        <v>46.008928571428569</v>
      </c>
      <c r="M31" s="25">
        <v>49.1666666666667</v>
      </c>
      <c r="N31" s="22">
        <f t="shared" si="2"/>
        <v>14.750000000000009</v>
      </c>
      <c r="P31" s="9">
        <v>10</v>
      </c>
      <c r="Q31" s="8">
        <f t="shared" si="3"/>
        <v>5</v>
      </c>
      <c r="R31" s="26"/>
      <c r="S31" s="48">
        <v>114</v>
      </c>
      <c r="T31" s="55">
        <f t="shared" si="4"/>
        <v>9.913043478260871</v>
      </c>
      <c r="V31" s="50">
        <v>82</v>
      </c>
      <c r="W31" s="51">
        <f t="shared" si="5"/>
        <v>82</v>
      </c>
      <c r="X31" s="27">
        <f>IF(W31&gt;=$W$41,$X$41,IF(W31&gt;=$W$42,$X$42,IF(W31&gt;=$W$43,$X$43,IF(W31&gt;=$W$44,$X$44,IF(W31&gt;=$W$45,$X$45,IF(W31&gt;=$W$46,$X$46,IF(W31&gt;=$W$47,$X$47,$X$48)))))))</f>
        <v>10</v>
      </c>
      <c r="Z31" s="52">
        <v>1</v>
      </c>
      <c r="AA31" s="27">
        <f t="shared" si="6"/>
        <v>4.75</v>
      </c>
      <c r="AC31" s="53">
        <f t="shared" si="9"/>
        <v>90</v>
      </c>
      <c r="AD31" s="54" t="str">
        <f>IF(AC31&gt;=$AC$41,$AD$41,IF(AC31&gt;=$AC$42,$AD$42,IF(AC31&gt;=$AC$43,$AD$43,IF(AC31&gt;=$AC$44,$AD$44,IF(AC31&gt;=$AC$45,$AD$45,IF(AC31&gt;=$AC$46,$AD$46,IF(AC31&gt;=$AC$47,$AD$47,$AD$48)))))))</f>
        <v>A</v>
      </c>
    </row>
    <row r="32" spans="1:30" ht="12.75" customHeight="1">
      <c r="A32" s="80">
        <v>54102010067</v>
      </c>
      <c r="B32" s="20"/>
      <c r="C32" s="21">
        <v>-26.75</v>
      </c>
      <c r="D32" s="21">
        <f t="shared" si="7"/>
        <v>43.25</v>
      </c>
      <c r="E32" s="22">
        <f t="shared" si="0"/>
        <v>18.535714285714285</v>
      </c>
      <c r="H32" s="28">
        <v>38</v>
      </c>
      <c r="I32" s="22">
        <f t="shared" si="1"/>
        <v>15.833333333333332</v>
      </c>
      <c r="K32" s="24">
        <f t="shared" si="8"/>
        <v>34.36904761904762</v>
      </c>
      <c r="M32" s="25">
        <v>45.333333333333336</v>
      </c>
      <c r="N32" s="22">
        <f t="shared" si="2"/>
        <v>13.600000000000001</v>
      </c>
      <c r="P32" s="9">
        <v>10</v>
      </c>
      <c r="Q32" s="8">
        <f t="shared" si="3"/>
        <v>5</v>
      </c>
      <c r="R32" s="26"/>
      <c r="S32" s="48">
        <v>115</v>
      </c>
      <c r="T32" s="55">
        <f t="shared" si="4"/>
        <v>10</v>
      </c>
      <c r="V32" s="50">
        <v>84</v>
      </c>
      <c r="W32" s="51">
        <f t="shared" si="5"/>
        <v>84</v>
      </c>
      <c r="X32" s="27">
        <f>IF(W32&gt;=$W$41,$X$41,IF(W32&gt;=$W$42,$X$42,IF(W32&gt;=$W$43,$X$43,IF(W32&gt;=$W$44,$X$44,IF(W32&gt;=$W$45,$X$45,IF(W32&gt;=$W$46,$X$46,IF(W32&gt;=$W$47,$X$47,$X$48)))))))</f>
        <v>10</v>
      </c>
      <c r="Z32" s="52">
        <v>0</v>
      </c>
      <c r="AA32" s="27">
        <f t="shared" si="6"/>
        <v>5</v>
      </c>
      <c r="AC32" s="53">
        <f t="shared" si="9"/>
        <v>78</v>
      </c>
      <c r="AD32" s="54" t="str">
        <f>IF(AC32&gt;=$AC$41,$AD$41,IF(AC32&gt;=$AC$42,$AD$42,IF(AC32&gt;=$AC$43,$AD$43,IF(AC32&gt;=$AC$44,$AD$44,IF(AC32&gt;=$AC$45,$AD$45,IF(AC32&gt;=$AC$46,$AD$46,IF(AC32&gt;=$AC$47,$AD$47,$AD$48)))))))</f>
        <v>B+</v>
      </c>
    </row>
    <row r="33" spans="1:31" ht="12.75" customHeight="1">
      <c r="A33" s="80">
        <v>54102010068</v>
      </c>
      <c r="B33" s="20"/>
      <c r="C33" s="21">
        <v>-47.25</v>
      </c>
      <c r="D33" s="21">
        <f t="shared" si="7"/>
        <v>22.75</v>
      </c>
      <c r="E33" s="22">
        <f t="shared" si="0"/>
        <v>9.75</v>
      </c>
      <c r="H33" s="28">
        <v>42</v>
      </c>
      <c r="I33" s="22">
        <f t="shared" si="1"/>
        <v>17.5</v>
      </c>
      <c r="K33" s="24">
        <f t="shared" si="8"/>
        <v>27.25</v>
      </c>
      <c r="M33" s="25">
        <v>42.333333333333336</v>
      </c>
      <c r="N33" s="22">
        <f t="shared" si="2"/>
        <v>12.7</v>
      </c>
      <c r="P33" s="9">
        <v>10</v>
      </c>
      <c r="Q33" s="8">
        <f t="shared" si="3"/>
        <v>5</v>
      </c>
      <c r="R33" s="26"/>
      <c r="S33" s="48">
        <v>115</v>
      </c>
      <c r="T33" s="55">
        <f t="shared" si="4"/>
        <v>10</v>
      </c>
      <c r="V33" s="50">
        <v>62.4</v>
      </c>
      <c r="W33" s="51">
        <f t="shared" si="5"/>
        <v>62.4</v>
      </c>
      <c r="X33" s="27">
        <f>IF(W33&gt;=$W$41,$X$41,IF(W33&gt;=$W$42,$X$42,IF(W33&gt;=$W$43,$X$43,IF(W33&gt;=$W$44,$X$44,IF(W33&gt;=$W$45,$X$45,IF(W33&gt;=$W$46,$X$46,IF(W33&gt;=$W$47,$X$47,$X$48)))))))</f>
        <v>8</v>
      </c>
      <c r="Z33" s="52">
        <v>2</v>
      </c>
      <c r="AA33" s="27">
        <f t="shared" si="6"/>
        <v>4.5</v>
      </c>
      <c r="AC33" s="53">
        <f t="shared" si="9"/>
        <v>67</v>
      </c>
      <c r="AD33" s="54" t="str">
        <f>IF(AC33&gt;=$AC$41,$AD$41,IF(AC33&gt;=$AC$42,$AD$42,IF(AC33&gt;=$AC$43,$AD$43,IF(AC33&gt;=$AC$44,$AD$44,IF(AC33&gt;=$AC$45,$AD$45,IF(AC33&gt;=$AC$46,$AD$46,IF(AC33&gt;=$AC$47,$AD$47,$AD$48)))))))</f>
        <v>C+</v>
      </c>
    </row>
    <row r="34" spans="1:31" ht="12.75" customHeight="1">
      <c r="A34" s="80">
        <v>54102010069</v>
      </c>
      <c r="B34" s="20"/>
      <c r="C34" s="21">
        <v>-20.25</v>
      </c>
      <c r="D34" s="21">
        <f t="shared" si="7"/>
        <v>49.75</v>
      </c>
      <c r="E34" s="22">
        <f t="shared" si="0"/>
        <v>21.321428571428573</v>
      </c>
      <c r="H34" s="28">
        <v>54.25</v>
      </c>
      <c r="I34" s="22">
        <f t="shared" si="1"/>
        <v>22.604166666666668</v>
      </c>
      <c r="K34" s="24">
        <f t="shared" si="8"/>
        <v>43.925595238095241</v>
      </c>
      <c r="M34" s="25">
        <v>47</v>
      </c>
      <c r="N34" s="22">
        <f t="shared" si="2"/>
        <v>14.1</v>
      </c>
      <c r="P34" s="9">
        <v>10</v>
      </c>
      <c r="Q34" s="8">
        <f t="shared" si="3"/>
        <v>5</v>
      </c>
      <c r="R34" s="26"/>
      <c r="S34" s="48">
        <v>115</v>
      </c>
      <c r="T34" s="55">
        <f t="shared" si="4"/>
        <v>10</v>
      </c>
      <c r="V34" s="50">
        <v>76</v>
      </c>
      <c r="W34" s="51">
        <f t="shared" si="5"/>
        <v>76</v>
      </c>
      <c r="X34" s="27">
        <f>IF(W34&gt;=$W$41,$X$41,IF(W34&gt;=$W$42,$X$42,IF(W34&gt;=$W$43,$X$43,IF(W34&gt;=$W$44,$X$44,IF(W34&gt;=$W$45,$X$45,IF(W34&gt;=$W$46,$X$46,IF(W34&gt;=$W$47,$X$47,$X$48)))))))</f>
        <v>9.5</v>
      </c>
      <c r="Z34" s="52">
        <v>0</v>
      </c>
      <c r="AA34" s="27">
        <f t="shared" si="6"/>
        <v>5</v>
      </c>
      <c r="AC34" s="53">
        <f t="shared" si="9"/>
        <v>88</v>
      </c>
      <c r="AD34" s="54" t="str">
        <f>IF(AC34&gt;=$AC$41,$AD$41,IF(AC34&gt;=$AC$42,$AD$42,IF(AC34&gt;=$AC$43,$AD$43,IF(AC34&gt;=$AC$44,$AD$44,IF(AC34&gt;=$AC$45,$AD$45,IF(AC34&gt;=$AC$46,$AD$46,IF(AC34&gt;=$AC$47,$AD$47,$AD$48)))))))</f>
        <v>A</v>
      </c>
    </row>
    <row r="35" spans="1:31" ht="12.75" customHeight="1">
      <c r="A35" s="80">
        <v>54102010070</v>
      </c>
      <c r="B35" s="20"/>
      <c r="C35" s="21">
        <v>-28.5</v>
      </c>
      <c r="D35" s="21">
        <f t="shared" si="7"/>
        <v>41.5</v>
      </c>
      <c r="E35" s="22">
        <f t="shared" si="0"/>
        <v>17.785714285714285</v>
      </c>
      <c r="G35" s="1">
        <v>1</v>
      </c>
      <c r="H35" s="28">
        <v>54.5</v>
      </c>
      <c r="I35" s="22">
        <f t="shared" si="1"/>
        <v>22.708333333333332</v>
      </c>
      <c r="K35" s="24">
        <f t="shared" si="8"/>
        <v>40.49404761904762</v>
      </c>
      <c r="M35" s="25">
        <v>45.333333333333336</v>
      </c>
      <c r="N35" s="22">
        <f t="shared" si="2"/>
        <v>13.600000000000001</v>
      </c>
      <c r="P35" s="9">
        <v>10</v>
      </c>
      <c r="Q35" s="8">
        <f t="shared" si="3"/>
        <v>5</v>
      </c>
      <c r="R35" s="26"/>
      <c r="S35" s="48">
        <v>115</v>
      </c>
      <c r="T35" s="55">
        <f t="shared" si="4"/>
        <v>10</v>
      </c>
      <c r="V35" s="50">
        <v>81.599999999999994</v>
      </c>
      <c r="W35" s="51">
        <f t="shared" si="5"/>
        <v>81.599999999999994</v>
      </c>
      <c r="X35" s="27">
        <f>IF(W35&gt;=$W$41,$X$41,IF(W35&gt;=$W$42,$X$42,IF(W35&gt;=$W$43,$X$43,IF(W35&gt;=$W$44,$X$44,IF(W35&gt;=$W$45,$X$45,IF(W35&gt;=$W$46,$X$46,IF(W35&gt;=$W$47,$X$47,$X$48)))))))</f>
        <v>10</v>
      </c>
      <c r="Z35" s="52">
        <v>0</v>
      </c>
      <c r="AA35" s="27">
        <f t="shared" si="6"/>
        <v>5</v>
      </c>
      <c r="AC35" s="53">
        <f t="shared" si="9"/>
        <v>84</v>
      </c>
      <c r="AD35" s="54" t="str">
        <f>IF(AC35&gt;=$AC$41,$AD$41,IF(AC35&gt;=$AC$42,$AD$42,IF(AC35&gt;=$AC$43,$AD$43,IF(AC35&gt;=$AC$44,$AD$44,IF(AC35&gt;=$AC$45,$AD$45,IF(AC35&gt;=$AC$46,$AD$46,IF(AC35&gt;=$AC$47,$AD$47,$AD$48)))))))</f>
        <v>A</v>
      </c>
    </row>
    <row r="36" spans="1:31" ht="12.75" customHeight="1">
      <c r="A36" s="80">
        <v>54102010071</v>
      </c>
      <c r="B36" s="20"/>
      <c r="C36" s="21">
        <v>-26.75</v>
      </c>
      <c r="D36" s="21">
        <f t="shared" si="7"/>
        <v>43.25</v>
      </c>
      <c r="E36" s="22">
        <f t="shared" si="0"/>
        <v>18.535714285714285</v>
      </c>
      <c r="H36" s="28">
        <v>48.75</v>
      </c>
      <c r="I36" s="22">
        <f t="shared" si="1"/>
        <v>20.3125</v>
      </c>
      <c r="K36" s="24">
        <f t="shared" si="8"/>
        <v>38.848214285714285</v>
      </c>
      <c r="M36" s="25">
        <v>40</v>
      </c>
      <c r="N36" s="22">
        <f t="shared" si="2"/>
        <v>12</v>
      </c>
      <c r="P36" s="9">
        <v>10</v>
      </c>
      <c r="Q36" s="8">
        <f t="shared" si="3"/>
        <v>5</v>
      </c>
      <c r="R36" s="26"/>
      <c r="S36" s="48">
        <v>114</v>
      </c>
      <c r="T36" s="55">
        <f t="shared" si="4"/>
        <v>9.913043478260871</v>
      </c>
      <c r="V36" s="50">
        <v>70.8</v>
      </c>
      <c r="W36" s="51">
        <f t="shared" si="5"/>
        <v>70.8</v>
      </c>
      <c r="X36" s="27">
        <f>IF(W36&gt;=$W$41,$X$41,IF(W36&gt;=$W$42,$X$42,IF(W36&gt;=$W$43,$X$43,IF(W36&gt;=$W$44,$X$44,IF(W36&gt;=$W$45,$X$45,IF(W36&gt;=$W$46,$X$46,IF(W36&gt;=$W$47,$X$47,$X$48)))))))</f>
        <v>9</v>
      </c>
      <c r="Z36" s="52">
        <v>0</v>
      </c>
      <c r="AA36" s="27">
        <f t="shared" si="6"/>
        <v>5</v>
      </c>
      <c r="AC36" s="53">
        <f t="shared" si="9"/>
        <v>80</v>
      </c>
      <c r="AD36" s="54" t="str">
        <f>IF(AC36&gt;=$AC$41,$AD$41,IF(AC36&gt;=$AC$42,$AD$42,IF(AC36&gt;=$AC$43,$AD$43,IF(AC36&gt;=$AC$44,$AD$44,IF(AC36&gt;=$AC$45,$AD$45,IF(AC36&gt;=$AC$46,$AD$46,IF(AC36&gt;=$AC$47,$AD$47,$AD$48)))))))</f>
        <v>A</v>
      </c>
    </row>
    <row r="37" spans="1:31" ht="12.75" customHeight="1">
      <c r="A37" s="80">
        <v>54102010072</v>
      </c>
      <c r="B37" s="20"/>
      <c r="C37" s="21">
        <v>-47.75</v>
      </c>
      <c r="D37" s="21">
        <f t="shared" si="7"/>
        <v>22.25</v>
      </c>
      <c r="E37" s="22">
        <f t="shared" si="0"/>
        <v>9.5357142857142847</v>
      </c>
      <c r="H37" s="28">
        <v>31.75</v>
      </c>
      <c r="I37" s="22">
        <f t="shared" si="1"/>
        <v>13.229166666666666</v>
      </c>
      <c r="K37" s="24">
        <f t="shared" si="8"/>
        <v>22.764880952380949</v>
      </c>
      <c r="M37" s="25">
        <v>46</v>
      </c>
      <c r="N37" s="22">
        <f t="shared" si="2"/>
        <v>13.8</v>
      </c>
      <c r="P37" s="9">
        <v>10</v>
      </c>
      <c r="Q37" s="8">
        <f t="shared" si="3"/>
        <v>5</v>
      </c>
      <c r="R37" s="26"/>
      <c r="S37" s="48">
        <v>109</v>
      </c>
      <c r="T37" s="55">
        <f t="shared" si="4"/>
        <v>9.4782608695652169</v>
      </c>
      <c r="V37" s="50">
        <v>72.399999999999991</v>
      </c>
      <c r="W37" s="51">
        <f t="shared" si="5"/>
        <v>72.399999999999991</v>
      </c>
      <c r="X37" s="27">
        <f>IF(W37&gt;=$W$41,$X$41,IF(W37&gt;=$W$42,$X$42,IF(W37&gt;=$W$43,$X$43,IF(W37&gt;=$W$44,$X$44,IF(W37&gt;=$W$45,$X$45,IF(W37&gt;=$W$46,$X$46,IF(W37&gt;=$W$47,$X$47,$X$48)))))))</f>
        <v>9</v>
      </c>
      <c r="Z37" s="52">
        <v>0</v>
      </c>
      <c r="AA37" s="27">
        <f t="shared" si="6"/>
        <v>5</v>
      </c>
      <c r="AC37" s="53">
        <f t="shared" si="9"/>
        <v>65</v>
      </c>
      <c r="AD37" s="54" t="str">
        <f>IF(AC37&gt;=$AC$41,$AD$41,IF(AC37&gt;=$AC$42,$AD$42,IF(AC37&gt;=$AC$43,$AD$43,IF(AC37&gt;=$AC$44,$AD$44,IF(AC37&gt;=$AC$45,$AD$45,IF(AC37&gt;=$AC$46,$AD$46,IF(AC37&gt;=$AC$47,$AD$47,$AD$48)))))))</f>
        <v>C+</v>
      </c>
    </row>
    <row r="38" spans="1:31" ht="12.75" customHeight="1">
      <c r="A38" s="80">
        <v>54102010073</v>
      </c>
      <c r="B38" s="20"/>
      <c r="C38" s="21">
        <v>-35</v>
      </c>
      <c r="D38" s="21">
        <f t="shared" si="7"/>
        <v>35</v>
      </c>
      <c r="E38" s="22">
        <f t="shared" si="0"/>
        <v>15</v>
      </c>
      <c r="H38" s="28">
        <v>38</v>
      </c>
      <c r="I38" s="22">
        <f t="shared" si="1"/>
        <v>15.833333333333332</v>
      </c>
      <c r="K38" s="24">
        <f t="shared" si="8"/>
        <v>30.833333333333332</v>
      </c>
      <c r="M38" s="25">
        <v>43</v>
      </c>
      <c r="N38" s="22">
        <f t="shared" si="2"/>
        <v>12.9</v>
      </c>
      <c r="P38" s="9">
        <v>10</v>
      </c>
      <c r="Q38" s="8">
        <f t="shared" si="3"/>
        <v>5</v>
      </c>
      <c r="R38" s="26"/>
      <c r="S38" s="48">
        <v>115</v>
      </c>
      <c r="T38" s="55">
        <f t="shared" si="4"/>
        <v>10</v>
      </c>
      <c r="V38" s="50">
        <v>72.399999999999991</v>
      </c>
      <c r="W38" s="51">
        <f t="shared" si="5"/>
        <v>72.399999999999991</v>
      </c>
      <c r="X38" s="27">
        <f>IF(W38&gt;=$W$41,$X$41,IF(W38&gt;=$W$42,$X$42,IF(W38&gt;=$W$43,$X$43,IF(W38&gt;=$W$44,$X$44,IF(W38&gt;=$W$45,$X$45,IF(W38&gt;=$W$46,$X$46,IF(W38&gt;=$W$47,$X$47,$X$48)))))))</f>
        <v>9</v>
      </c>
      <c r="Z38" s="52">
        <v>0</v>
      </c>
      <c r="AA38" s="27">
        <f t="shared" si="6"/>
        <v>5</v>
      </c>
      <c r="AC38" s="53">
        <f t="shared" si="9"/>
        <v>73</v>
      </c>
      <c r="AD38" s="54" t="str">
        <f>IF(AC38&gt;=$AC$41,$AD$41,IF(AC38&gt;=$AC$42,$AD$42,IF(AC38&gt;=$AC$43,$AD$43,IF(AC38&gt;=$AC$44,$AD$44,IF(AC38&gt;=$AC$45,$AD$45,IF(AC38&gt;=$AC$46,$AD$46,IF(AC38&gt;=$AC$47,$AD$47,$AD$48)))))))</f>
        <v>B</v>
      </c>
    </row>
    <row r="39" spans="1:31" ht="12.75" customHeight="1">
      <c r="A39" s="80">
        <v>54102010074</v>
      </c>
      <c r="B39" s="20"/>
      <c r="C39" s="21">
        <v>-27.5</v>
      </c>
      <c r="D39" s="21">
        <f t="shared" si="7"/>
        <v>42.5</v>
      </c>
      <c r="E39" s="22">
        <f t="shared" si="0"/>
        <v>18.214285714285712</v>
      </c>
      <c r="H39" s="28">
        <v>40.25</v>
      </c>
      <c r="I39" s="22">
        <f t="shared" si="1"/>
        <v>16.770833333333332</v>
      </c>
      <c r="K39" s="24">
        <f t="shared" si="8"/>
        <v>34.985119047619044</v>
      </c>
      <c r="M39" s="25">
        <v>40</v>
      </c>
      <c r="N39" s="22">
        <f t="shared" si="2"/>
        <v>12</v>
      </c>
      <c r="P39" s="9">
        <v>10</v>
      </c>
      <c r="Q39" s="8">
        <f t="shared" si="3"/>
        <v>5</v>
      </c>
      <c r="R39" s="26"/>
      <c r="S39" s="48">
        <v>106</v>
      </c>
      <c r="T39" s="55">
        <f t="shared" si="4"/>
        <v>9.2173913043478262</v>
      </c>
      <c r="V39" s="56">
        <v>70.8</v>
      </c>
      <c r="W39" s="51">
        <f t="shared" si="5"/>
        <v>70.8</v>
      </c>
      <c r="X39" s="27">
        <f>IF(W39&gt;=$W$41,$X$41,IF(W39&gt;=$W$42,$X$42,IF(W39&gt;=$W$43,$X$43,IF(W39&gt;=$W$44,$X$44,IF(W39&gt;=$W$45,$X$45,IF(W39&gt;=$W$46,$X$46,IF(W39&gt;=$W$47,$X$47,$X$48)))))))</f>
        <v>9</v>
      </c>
      <c r="Z39" s="57">
        <v>0</v>
      </c>
      <c r="AA39" s="27">
        <f t="shared" si="6"/>
        <v>5</v>
      </c>
      <c r="AC39" s="53">
        <f t="shared" si="9"/>
        <v>75</v>
      </c>
      <c r="AD39" s="54" t="str">
        <f>IF(AC39&gt;=$AC$41,$AD$41,IF(AC39&gt;=$AC$42,$AD$42,IF(AC39&gt;=$AC$43,$AD$43,IF(AC39&gt;=$AC$44,$AD$44,IF(AC39&gt;=$AC$45,$AD$45,IF(AC39&gt;=$AC$46,$AD$46,IF(AC39&gt;=$AC$47,$AD$47,$AD$48)))))))</f>
        <v>B+</v>
      </c>
    </row>
    <row r="40" spans="1:31" ht="12.75" customHeight="1">
      <c r="N40" s="5"/>
      <c r="W40" s="11" t="s">
        <v>32</v>
      </c>
      <c r="Z40" s="11" t="s">
        <v>36</v>
      </c>
      <c r="AC40" s="16" t="s">
        <v>39</v>
      </c>
    </row>
    <row r="41" spans="1:31" ht="12.75" customHeight="1">
      <c r="B41" s="13" t="s">
        <v>5</v>
      </c>
      <c r="E41" s="14">
        <f>MIN($E$3:$E$29,$E$31:$E$39)</f>
        <v>6.75</v>
      </c>
      <c r="I41" s="14">
        <f>MIN(I3:I29,I31:I39)</f>
        <v>10</v>
      </c>
      <c r="K41" s="14">
        <f>MIN(K3:K29,K31:K39)</f>
        <v>16.75</v>
      </c>
      <c r="N41" s="14">
        <f>MIN(N3:N29,N31:N39)</f>
        <v>12</v>
      </c>
      <c r="Q41" s="14">
        <f>MIN(Q3:Q29,Q31:Q39)</f>
        <v>2</v>
      </c>
      <c r="T41" s="14">
        <f>MIN(T3:T29,T31:T39)</f>
        <v>6.7826086956521738</v>
      </c>
      <c r="W41" s="6">
        <v>80</v>
      </c>
      <c r="X41" s="4">
        <v>10</v>
      </c>
      <c r="AA41" s="14">
        <f>MIN(AA3:AA29,AA31:AA39)</f>
        <v>4.5</v>
      </c>
      <c r="AC41" s="6">
        <v>80</v>
      </c>
      <c r="AD41" s="4" t="s">
        <v>24</v>
      </c>
      <c r="AE41" s="7">
        <f>COUNTIF($AD$3:$AD$39,AD41)</f>
        <v>9</v>
      </c>
    </row>
    <row r="42" spans="1:31" ht="12.75" customHeight="1">
      <c r="B42" s="13" t="s">
        <v>6</v>
      </c>
      <c r="E42" s="14">
        <f>AVERAGE($E$3:$E$29,$E$31:$E$39)</f>
        <v>15.252976190476184</v>
      </c>
      <c r="I42" s="14">
        <f>AVERAGE(I3:I29,I31:I39)</f>
        <v>16.866319444444443</v>
      </c>
      <c r="K42" s="14">
        <f>AVERAGE(K3:K29,K31:K39)</f>
        <v>32.119295634920633</v>
      </c>
      <c r="N42" s="14">
        <f>AVERAGE(N3:N29,N31:N39)</f>
        <v>13.073611111111113</v>
      </c>
      <c r="Q42" s="14">
        <f>AVERAGE(Q3:Q29,Q31:Q39)</f>
        <v>4.833333333333333</v>
      </c>
      <c r="T42" s="14">
        <f>AVERAGE(T3:T29,T31:T39)</f>
        <v>9.5181159420289845</v>
      </c>
      <c r="W42" s="6">
        <v>75</v>
      </c>
      <c r="X42" s="4">
        <v>9.5</v>
      </c>
      <c r="AA42" s="14">
        <f>AVERAGE(AA3:AA29,AA31:AA39)</f>
        <v>4.9097222222222223</v>
      </c>
      <c r="AC42" s="6">
        <v>75</v>
      </c>
      <c r="AD42" s="4" t="s">
        <v>25</v>
      </c>
      <c r="AE42" s="7">
        <f t="shared" ref="AE42:AE48" si="10">COUNTIF($AD$3:$AD$39,AD42)</f>
        <v>6</v>
      </c>
    </row>
    <row r="43" spans="1:31" ht="12.75" customHeight="1">
      <c r="B43" s="13" t="s">
        <v>7</v>
      </c>
      <c r="E43" s="14">
        <f>MAX($E$3:$E$29,$E$31:$E$39)</f>
        <v>25.071428571428573</v>
      </c>
      <c r="I43" s="14">
        <f>MAX(I3:I29,I31:I39)</f>
        <v>22.916666666666664</v>
      </c>
      <c r="K43" s="14">
        <f>MAX(K3:K29,K31:K39)</f>
        <v>47.023809523809518</v>
      </c>
      <c r="N43" s="14">
        <f>MAX(N3:N29,N31:N39)</f>
        <v>14.750000000000009</v>
      </c>
      <c r="Q43" s="14">
        <f>MAX(Q3:Q29,Q31:Q39)</f>
        <v>5</v>
      </c>
      <c r="T43" s="14">
        <f>MAX(T3:T29,T31:T39)</f>
        <v>10</v>
      </c>
      <c r="W43" s="6">
        <v>70</v>
      </c>
      <c r="X43" s="4">
        <v>9</v>
      </c>
      <c r="AA43" s="14">
        <f>MAX(AA3:AA29,AA31:AA39)</f>
        <v>5</v>
      </c>
      <c r="AC43" s="6">
        <v>70</v>
      </c>
      <c r="AD43" s="4" t="s">
        <v>26</v>
      </c>
      <c r="AE43" s="7">
        <f t="shared" si="10"/>
        <v>9</v>
      </c>
    </row>
    <row r="44" spans="1:31" ht="12.75" customHeight="1">
      <c r="B44" s="13" t="s">
        <v>8</v>
      </c>
      <c r="E44" s="14">
        <f>STDEV($E$3:$E$29,$E$31:$E$39)</f>
        <v>4.9985593770086583</v>
      </c>
      <c r="I44" s="14">
        <f>STDEV(I3:I29,I31:I39)</f>
        <v>3.3334612140648514</v>
      </c>
      <c r="K44" s="14">
        <f>STDEV(K3:K29,K31:K39)</f>
        <v>7.6231829821842316</v>
      </c>
      <c r="N44" s="14">
        <f>STDEV(N3:N29,N31:N39)</f>
        <v>0.86524035563297441</v>
      </c>
      <c r="Q44" s="14">
        <f>STDEV(Q3:Q29,Q31:Q39)</f>
        <v>0.60944940022004401</v>
      </c>
      <c r="T44" s="14">
        <f>STDEV(T3:T29,T31:T39)</f>
        <v>0.73185125892519065</v>
      </c>
      <c r="W44" s="6">
        <v>65</v>
      </c>
      <c r="X44" s="4">
        <v>8.5</v>
      </c>
      <c r="AA44" s="14">
        <f>STDEV(AA3:AA29,AA31:AA39)</f>
        <v>0.17063722774372386</v>
      </c>
      <c r="AC44" s="6">
        <v>65</v>
      </c>
      <c r="AD44" s="4" t="s">
        <v>27</v>
      </c>
      <c r="AE44" s="7">
        <f t="shared" si="10"/>
        <v>8</v>
      </c>
    </row>
    <row r="45" spans="1:31" ht="12.75" customHeight="1">
      <c r="W45" s="6">
        <v>60</v>
      </c>
      <c r="X45" s="4">
        <v>8</v>
      </c>
      <c r="AC45" s="6">
        <v>60</v>
      </c>
      <c r="AD45" s="4" t="s">
        <v>28</v>
      </c>
      <c r="AE45" s="7">
        <f t="shared" si="10"/>
        <v>2</v>
      </c>
    </row>
    <row r="46" spans="1:31" ht="12.75" customHeight="1">
      <c r="W46" s="6">
        <v>55</v>
      </c>
      <c r="X46" s="4">
        <v>7</v>
      </c>
      <c r="AC46" s="6">
        <v>55</v>
      </c>
      <c r="AD46" s="4" t="s">
        <v>29</v>
      </c>
      <c r="AE46" s="7">
        <f t="shared" si="10"/>
        <v>2</v>
      </c>
    </row>
    <row r="47" spans="1:31" ht="12.75" customHeight="1">
      <c r="A47" s="59" t="s">
        <v>40</v>
      </c>
      <c r="B47" s="60">
        <v>0.3</v>
      </c>
      <c r="W47" s="6">
        <v>50</v>
      </c>
      <c r="X47" s="4">
        <v>6</v>
      </c>
      <c r="AC47" s="6">
        <v>50</v>
      </c>
      <c r="AD47" s="4" t="s">
        <v>30</v>
      </c>
      <c r="AE47" s="7">
        <f t="shared" si="10"/>
        <v>0</v>
      </c>
    </row>
    <row r="48" spans="1:31" ht="12.75" customHeight="1">
      <c r="A48" s="59" t="s">
        <v>43</v>
      </c>
      <c r="B48" s="60">
        <v>0.3</v>
      </c>
      <c r="W48" s="4"/>
      <c r="X48" s="4">
        <v>5</v>
      </c>
      <c r="AC48" s="77"/>
      <c r="AD48" s="4" t="s">
        <v>31</v>
      </c>
      <c r="AE48" s="7">
        <f t="shared" si="10"/>
        <v>1</v>
      </c>
    </row>
    <row r="49" spans="1:24" ht="12.75" customHeight="1">
      <c r="A49" s="59" t="s">
        <v>41</v>
      </c>
      <c r="B49" s="60">
        <v>0.15</v>
      </c>
      <c r="W49" s="78"/>
      <c r="X49" s="79"/>
    </row>
    <row r="50" spans="1:24" ht="12.75" customHeight="1">
      <c r="A50" s="59" t="s">
        <v>33</v>
      </c>
      <c r="B50" s="60">
        <v>0.05</v>
      </c>
    </row>
    <row r="51" spans="1:24" ht="12.75" customHeight="1">
      <c r="A51" s="59" t="s">
        <v>42</v>
      </c>
      <c r="B51" s="60">
        <v>0.2</v>
      </c>
    </row>
  </sheetData>
  <conditionalFormatting sqref="X41:X48">
    <cfRule type="iconSet" priority="6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D41:AD48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E41:AE48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D3:AD39"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C1:AC39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E2:E39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39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39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39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N39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:R39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:T39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:X3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:AA39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35" header="0.31496062992125984" footer="0.31496062992125984"/>
  <pageSetup paperSize="9" scale="13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B01All Scores</vt:lpstr>
      <vt:lpstr>B02All Scores</vt:lpstr>
      <vt:lpstr>'B02All Scores'!Print_Area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waraporn</dc:creator>
  <cp:lastModifiedBy>sunee</cp:lastModifiedBy>
  <cp:lastPrinted>2012-10-25T03:39:37Z</cp:lastPrinted>
  <dcterms:created xsi:type="dcterms:W3CDTF">2012-08-30T02:02:13Z</dcterms:created>
  <dcterms:modified xsi:type="dcterms:W3CDTF">2017-03-26T10:59:55Z</dcterms:modified>
</cp:coreProperties>
</file>